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olivsvdc1\public\OLIVIUS\Horní Slavkov\VŘ 2023 - demolice\DI\"/>
    </mc:Choice>
  </mc:AlternateContent>
  <bookViews>
    <workbookView xWindow="0" yWindow="0" windowWidth="28800" windowHeight="12432" activeTab="1"/>
  </bookViews>
  <sheets>
    <sheet name="Rekapitulace stavby" sheetId="1" r:id="rId1"/>
    <sheet name="01a - Uznatelné náklady" sheetId="2" r:id="rId2"/>
    <sheet name="01b - Neuznatelné náklady" sheetId="3" r:id="rId3"/>
    <sheet name="02a - Uznatelné náklady" sheetId="4" r:id="rId4"/>
    <sheet name="02b - Neuznatelné náklady" sheetId="5" r:id="rId5"/>
    <sheet name="Pokyny pro vyplnění" sheetId="6" r:id="rId6"/>
  </sheets>
  <definedNames>
    <definedName name="_xlnm._FilterDatabase" localSheetId="1" hidden="1">'01a - Uznatelné náklady'!$C$94:$K$264</definedName>
    <definedName name="_xlnm._FilterDatabase" localSheetId="2" hidden="1">'01b - Neuznatelné náklady'!$C$91:$K$116</definedName>
    <definedName name="_xlnm._FilterDatabase" localSheetId="3" hidden="1">'02a - Uznatelné náklady'!$C$95:$K$220</definedName>
    <definedName name="_xlnm._FilterDatabase" localSheetId="4" hidden="1">'02b - Neuznatelné náklady'!$C$88:$K$101</definedName>
    <definedName name="_xlnm.Print_Titles" localSheetId="1">'01a - Uznatelné náklady'!$94:$94</definedName>
    <definedName name="_xlnm.Print_Titles" localSheetId="2">'01b - Neuznatelné náklady'!$91:$91</definedName>
    <definedName name="_xlnm.Print_Titles" localSheetId="3">'02a - Uznatelné náklady'!$95:$95</definedName>
    <definedName name="_xlnm.Print_Titles" localSheetId="4">'02b - Neuznatelné náklady'!$88:$88</definedName>
    <definedName name="_xlnm.Print_Titles" localSheetId="0">'Rekapitulace stavby'!$52:$52</definedName>
    <definedName name="_xlnm.Print_Area" localSheetId="1">'01a - Uznatelné náklady'!$C$4:$J$41,'01a - Uznatelné náklady'!$C$47:$J$74,'01a - Uznatelné náklady'!$C$80:$K$264</definedName>
    <definedName name="_xlnm.Print_Area" localSheetId="2">'01b - Neuznatelné náklady'!$C$4:$J$41,'01b - Neuznatelné náklady'!$C$47:$J$71,'01b - Neuznatelné náklady'!$C$77:$K$116</definedName>
    <definedName name="_xlnm.Print_Area" localSheetId="3">'02a - Uznatelné náklady'!$C$4:$J$41,'02a - Uznatelné náklady'!$C$47:$J$75,'02a - Uznatelné náklady'!$C$81:$K$220</definedName>
    <definedName name="_xlnm.Print_Area" localSheetId="4">'02b - Neuznatelné náklady'!$C$4:$J$41,'02b - Neuznatelné náklady'!$C$47:$J$68,'02b - Neuznatelné náklady'!$C$74:$K$101</definedName>
    <definedName name="_xlnm.Print_Area" localSheetId="5">'Pokyny pro vyplnění'!$B$2:$K$71,'Pokyny pro vyplnění'!$B$74:$K$118,'Pokyny pro vyplnění'!$B$121:$K$161,'Pokyny pro vyplnění'!$B$164:$K$218</definedName>
    <definedName name="_xlnm.Print_Area" localSheetId="0">'Rekapitulace stavby'!$D$4:$AO$36,'Rekapitulace stavby'!$C$42:$AQ$61</definedName>
  </definedNames>
  <calcPr calcId="162913"/>
</workbook>
</file>

<file path=xl/calcChain.xml><?xml version="1.0" encoding="utf-8"?>
<calcChain xmlns="http://schemas.openxmlformats.org/spreadsheetml/2006/main">
  <c r="J39" i="5" l="1"/>
  <c r="J38" i="5"/>
  <c r="AY60" i="1" s="1"/>
  <c r="J37" i="5"/>
  <c r="AX60" i="1" s="1"/>
  <c r="BI100" i="5"/>
  <c r="BH100" i="5"/>
  <c r="BG100" i="5"/>
  <c r="BF100" i="5"/>
  <c r="T100" i="5"/>
  <c r="T99" i="5"/>
  <c r="R100" i="5"/>
  <c r="R99" i="5" s="1"/>
  <c r="P100" i="5"/>
  <c r="P99" i="5" s="1"/>
  <c r="BI97" i="5"/>
  <c r="BH97" i="5"/>
  <c r="BG97" i="5"/>
  <c r="BF97" i="5"/>
  <c r="T97" i="5"/>
  <c r="T96" i="5" s="1"/>
  <c r="R97" i="5"/>
  <c r="R96" i="5" s="1"/>
  <c r="P97" i="5"/>
  <c r="P96" i="5" s="1"/>
  <c r="BI94" i="5"/>
  <c r="BH94" i="5"/>
  <c r="BG94" i="5"/>
  <c r="BF94" i="5"/>
  <c r="T94" i="5"/>
  <c r="R94" i="5"/>
  <c r="P94" i="5"/>
  <c r="BI92" i="5"/>
  <c r="BH92" i="5"/>
  <c r="BG92" i="5"/>
  <c r="BF92" i="5"/>
  <c r="T92" i="5"/>
  <c r="R92" i="5"/>
  <c r="P92" i="5"/>
  <c r="J85" i="5"/>
  <c r="F85" i="5"/>
  <c r="F83" i="5"/>
  <c r="E81" i="5"/>
  <c r="J58" i="5"/>
  <c r="F58" i="5"/>
  <c r="F56" i="5"/>
  <c r="E54" i="5"/>
  <c r="J26" i="5"/>
  <c r="E26" i="5"/>
  <c r="J59" i="5"/>
  <c r="J25" i="5"/>
  <c r="J20" i="5"/>
  <c r="E20" i="5"/>
  <c r="F86" i="5" s="1"/>
  <c r="J19" i="5"/>
  <c r="J14" i="5"/>
  <c r="J83" i="5" s="1"/>
  <c r="E7" i="5"/>
  <c r="E77" i="5" s="1"/>
  <c r="J39" i="4"/>
  <c r="J38" i="4"/>
  <c r="AY59" i="1" s="1"/>
  <c r="J37" i="4"/>
  <c r="AX59" i="1" s="1"/>
  <c r="BI209" i="4"/>
  <c r="BH209" i="4"/>
  <c r="BG209" i="4"/>
  <c r="BF209" i="4"/>
  <c r="T209" i="4"/>
  <c r="R209" i="4"/>
  <c r="P209" i="4"/>
  <c r="BI204" i="4"/>
  <c r="BH204" i="4"/>
  <c r="BG204" i="4"/>
  <c r="BF204" i="4"/>
  <c r="T204" i="4"/>
  <c r="R204" i="4"/>
  <c r="P204" i="4"/>
  <c r="BI202" i="4"/>
  <c r="BH202" i="4"/>
  <c r="BG202" i="4"/>
  <c r="BF202" i="4"/>
  <c r="T202" i="4"/>
  <c r="R202" i="4"/>
  <c r="P202" i="4"/>
  <c r="BI200" i="4"/>
  <c r="BH200" i="4"/>
  <c r="BG200" i="4"/>
  <c r="BF200" i="4"/>
  <c r="T200" i="4"/>
  <c r="R200" i="4"/>
  <c r="P200" i="4"/>
  <c r="BI197" i="4"/>
  <c r="BH197" i="4"/>
  <c r="BG197" i="4"/>
  <c r="BF197" i="4"/>
  <c r="T197" i="4"/>
  <c r="R197" i="4"/>
  <c r="P197" i="4"/>
  <c r="BI195" i="4"/>
  <c r="BH195" i="4"/>
  <c r="BG195" i="4"/>
  <c r="BF195" i="4"/>
  <c r="T195" i="4"/>
  <c r="R195" i="4"/>
  <c r="P195" i="4"/>
  <c r="BI187" i="4"/>
  <c r="BH187" i="4"/>
  <c r="BG187" i="4"/>
  <c r="BF187" i="4"/>
  <c r="T187" i="4"/>
  <c r="T183" i="4"/>
  <c r="R187" i="4"/>
  <c r="R183" i="4" s="1"/>
  <c r="P187" i="4"/>
  <c r="BI184" i="4"/>
  <c r="BH184" i="4"/>
  <c r="BG184" i="4"/>
  <c r="BF184" i="4"/>
  <c r="T184" i="4"/>
  <c r="R184" i="4"/>
  <c r="P184" i="4"/>
  <c r="BI181" i="4"/>
  <c r="BH181" i="4"/>
  <c r="BG181" i="4"/>
  <c r="BF181" i="4"/>
  <c r="T181" i="4"/>
  <c r="T180" i="4"/>
  <c r="R181" i="4"/>
  <c r="R180" i="4"/>
  <c r="P181" i="4"/>
  <c r="P180" i="4"/>
  <c r="BI179" i="4"/>
  <c r="BH179" i="4"/>
  <c r="BG179" i="4"/>
  <c r="BF179" i="4"/>
  <c r="T179" i="4"/>
  <c r="R179" i="4"/>
  <c r="P179" i="4"/>
  <c r="BI174" i="4"/>
  <c r="BH174" i="4"/>
  <c r="BG174" i="4"/>
  <c r="BF174" i="4"/>
  <c r="T174" i="4"/>
  <c r="R174" i="4"/>
  <c r="P174" i="4"/>
  <c r="BI170" i="4"/>
  <c r="BH170" i="4"/>
  <c r="BG170" i="4"/>
  <c r="BF170" i="4"/>
  <c r="T170" i="4"/>
  <c r="T169" i="4"/>
  <c r="R170" i="4"/>
  <c r="R169" i="4" s="1"/>
  <c r="P170" i="4"/>
  <c r="P169" i="4" s="1"/>
  <c r="BI167" i="4"/>
  <c r="BH167" i="4"/>
  <c r="BG167" i="4"/>
  <c r="BF167" i="4"/>
  <c r="T167" i="4"/>
  <c r="R167" i="4"/>
  <c r="P167" i="4"/>
  <c r="BI165" i="4"/>
  <c r="BH165" i="4"/>
  <c r="BG165" i="4"/>
  <c r="BF165" i="4"/>
  <c r="T165" i="4"/>
  <c r="R165" i="4"/>
  <c r="P165" i="4"/>
  <c r="BI163" i="4"/>
  <c r="BH163" i="4"/>
  <c r="BG163" i="4"/>
  <c r="BF163" i="4"/>
  <c r="T163" i="4"/>
  <c r="R163" i="4"/>
  <c r="P163" i="4"/>
  <c r="BI161" i="4"/>
  <c r="BH161" i="4"/>
  <c r="BG161" i="4"/>
  <c r="BF161" i="4"/>
  <c r="T161" i="4"/>
  <c r="R161" i="4"/>
  <c r="P161" i="4"/>
  <c r="BI159" i="4"/>
  <c r="BH159" i="4"/>
  <c r="BG159" i="4"/>
  <c r="BF159" i="4"/>
  <c r="T159" i="4"/>
  <c r="R159" i="4"/>
  <c r="P159" i="4"/>
  <c r="BI157" i="4"/>
  <c r="BH157" i="4"/>
  <c r="BG157" i="4"/>
  <c r="BF157" i="4"/>
  <c r="T157" i="4"/>
  <c r="R157" i="4"/>
  <c r="P157" i="4"/>
  <c r="BI154" i="4"/>
  <c r="BH154" i="4"/>
  <c r="BG154" i="4"/>
  <c r="BF154" i="4"/>
  <c r="T154" i="4"/>
  <c r="R154" i="4"/>
  <c r="P154" i="4"/>
  <c r="BI152" i="4"/>
  <c r="BH152" i="4"/>
  <c r="BG152" i="4"/>
  <c r="BF152" i="4"/>
  <c r="T152" i="4"/>
  <c r="R152" i="4"/>
  <c r="P152" i="4"/>
  <c r="BI150" i="4"/>
  <c r="BH150" i="4"/>
  <c r="BG150" i="4"/>
  <c r="BF150" i="4"/>
  <c r="T150" i="4"/>
  <c r="R150" i="4"/>
  <c r="P150" i="4"/>
  <c r="BI148" i="4"/>
  <c r="BH148" i="4"/>
  <c r="BG148" i="4"/>
  <c r="BF148" i="4"/>
  <c r="T148" i="4"/>
  <c r="R148" i="4"/>
  <c r="P148" i="4"/>
  <c r="BI146" i="4"/>
  <c r="BH146" i="4"/>
  <c r="BG146" i="4"/>
  <c r="BF146" i="4"/>
  <c r="T146" i="4"/>
  <c r="R146" i="4"/>
  <c r="P146" i="4"/>
  <c r="BI143" i="4"/>
  <c r="BH143" i="4"/>
  <c r="BG143" i="4"/>
  <c r="BF143" i="4"/>
  <c r="T143" i="4"/>
  <c r="R143" i="4"/>
  <c r="P143" i="4"/>
  <c r="BI140" i="4"/>
  <c r="BH140" i="4"/>
  <c r="BG140" i="4"/>
  <c r="BF140" i="4"/>
  <c r="T140" i="4"/>
  <c r="R140" i="4"/>
  <c r="P140" i="4"/>
  <c r="BI134" i="4"/>
  <c r="BH134" i="4"/>
  <c r="BG134" i="4"/>
  <c r="BF134" i="4"/>
  <c r="T134" i="4"/>
  <c r="R134" i="4"/>
  <c r="P134" i="4"/>
  <c r="BI130" i="4"/>
  <c r="BH130" i="4"/>
  <c r="BG130" i="4"/>
  <c r="BF130" i="4"/>
  <c r="T130" i="4"/>
  <c r="R130" i="4"/>
  <c r="P130" i="4"/>
  <c r="BI128" i="4"/>
  <c r="BH128" i="4"/>
  <c r="BG128" i="4"/>
  <c r="BF128" i="4"/>
  <c r="T128" i="4"/>
  <c r="R128" i="4"/>
  <c r="P128" i="4"/>
  <c r="BI125" i="4"/>
  <c r="BH125" i="4"/>
  <c r="BG125" i="4"/>
  <c r="BF125" i="4"/>
  <c r="T125" i="4"/>
  <c r="R125" i="4"/>
  <c r="P125" i="4"/>
  <c r="BI118" i="4"/>
  <c r="BH118" i="4"/>
  <c r="BG118" i="4"/>
  <c r="BF118" i="4"/>
  <c r="T118" i="4"/>
  <c r="R118" i="4"/>
  <c r="P118" i="4"/>
  <c r="BI113" i="4"/>
  <c r="BH113" i="4"/>
  <c r="BG113" i="4"/>
  <c r="BF113" i="4"/>
  <c r="T113" i="4"/>
  <c r="R113" i="4"/>
  <c r="P113" i="4"/>
  <c r="BI110" i="4"/>
  <c r="BH110" i="4"/>
  <c r="BG110" i="4"/>
  <c r="BF110" i="4"/>
  <c r="T110" i="4"/>
  <c r="R110" i="4"/>
  <c r="P110" i="4"/>
  <c r="BI105" i="4"/>
  <c r="BH105" i="4"/>
  <c r="BG105" i="4"/>
  <c r="BF105" i="4"/>
  <c r="T105" i="4"/>
  <c r="R105" i="4"/>
  <c r="P105" i="4"/>
  <c r="BI103" i="4"/>
  <c r="BH103" i="4"/>
  <c r="BG103" i="4"/>
  <c r="BF103" i="4"/>
  <c r="T103" i="4"/>
  <c r="R103" i="4"/>
  <c r="P103" i="4"/>
  <c r="BI99" i="4"/>
  <c r="BH99" i="4"/>
  <c r="BG99" i="4"/>
  <c r="BF99" i="4"/>
  <c r="T99" i="4"/>
  <c r="R99" i="4"/>
  <c r="P99" i="4"/>
  <c r="J92" i="4"/>
  <c r="F92" i="4"/>
  <c r="F90" i="4"/>
  <c r="E88" i="4"/>
  <c r="J58" i="4"/>
  <c r="F58" i="4"/>
  <c r="F56" i="4"/>
  <c r="E54" i="4"/>
  <c r="J26" i="4"/>
  <c r="E26" i="4"/>
  <c r="J59" i="4"/>
  <c r="J25" i="4"/>
  <c r="J20" i="4"/>
  <c r="E20" i="4"/>
  <c r="F93" i="4"/>
  <c r="J19" i="4"/>
  <c r="J14" i="4"/>
  <c r="J90" i="4" s="1"/>
  <c r="E7" i="4"/>
  <c r="E50" i="4" s="1"/>
  <c r="J39" i="3"/>
  <c r="J38" i="3"/>
  <c r="AY57" i="1" s="1"/>
  <c r="J37" i="3"/>
  <c r="AX57" i="1" s="1"/>
  <c r="BI115" i="3"/>
  <c r="BH115" i="3"/>
  <c r="BG115" i="3"/>
  <c r="BF115" i="3"/>
  <c r="T115" i="3"/>
  <c r="R115" i="3"/>
  <c r="P115" i="3"/>
  <c r="BI113" i="3"/>
  <c r="BH113" i="3"/>
  <c r="BG113" i="3"/>
  <c r="BF113" i="3"/>
  <c r="T113" i="3"/>
  <c r="R113" i="3"/>
  <c r="P113" i="3"/>
  <c r="BI111" i="3"/>
  <c r="BH111" i="3"/>
  <c r="BG111" i="3"/>
  <c r="BF111" i="3"/>
  <c r="T111" i="3"/>
  <c r="T110" i="3" s="1"/>
  <c r="R111" i="3"/>
  <c r="R110" i="3" s="1"/>
  <c r="P111" i="3"/>
  <c r="P110" i="3" s="1"/>
  <c r="BI108" i="3"/>
  <c r="BH108" i="3"/>
  <c r="BG108" i="3"/>
  <c r="BF108" i="3"/>
  <c r="T108" i="3"/>
  <c r="R108" i="3"/>
  <c r="P108" i="3"/>
  <c r="BI106" i="3"/>
  <c r="BH106" i="3"/>
  <c r="BG106" i="3"/>
  <c r="BF106" i="3"/>
  <c r="T106" i="3"/>
  <c r="R106" i="3"/>
  <c r="P106" i="3"/>
  <c r="BI104" i="3"/>
  <c r="BH104" i="3"/>
  <c r="BG104" i="3"/>
  <c r="BF104" i="3"/>
  <c r="T104" i="3"/>
  <c r="T103" i="3" s="1"/>
  <c r="R104" i="3"/>
  <c r="R103" i="3"/>
  <c r="P104" i="3"/>
  <c r="P103" i="3"/>
  <c r="BI101" i="3"/>
  <c r="BH101" i="3"/>
  <c r="BG101" i="3"/>
  <c r="BF101" i="3"/>
  <c r="T101" i="3"/>
  <c r="R101" i="3"/>
  <c r="P101" i="3"/>
  <c r="BI98" i="3"/>
  <c r="BH98" i="3"/>
  <c r="BG98" i="3"/>
  <c r="BF98" i="3"/>
  <c r="T98" i="3"/>
  <c r="R98" i="3"/>
  <c r="P98" i="3"/>
  <c r="BI95" i="3"/>
  <c r="BH95" i="3"/>
  <c r="BG95" i="3"/>
  <c r="BF95" i="3"/>
  <c r="T95" i="3"/>
  <c r="R95" i="3"/>
  <c r="P95" i="3"/>
  <c r="J88" i="3"/>
  <c r="F88" i="3"/>
  <c r="F86" i="3"/>
  <c r="E84" i="3"/>
  <c r="J58" i="3"/>
  <c r="F58" i="3"/>
  <c r="F56" i="3"/>
  <c r="E54" i="3"/>
  <c r="J26" i="3"/>
  <c r="E26" i="3"/>
  <c r="J89" i="3" s="1"/>
  <c r="J25" i="3"/>
  <c r="J20" i="3"/>
  <c r="E20" i="3"/>
  <c r="F59" i="3" s="1"/>
  <c r="J19" i="3"/>
  <c r="J14" i="3"/>
  <c r="J56" i="3"/>
  <c r="E7" i="3"/>
  <c r="E50" i="3"/>
  <c r="J39" i="2"/>
  <c r="J38" i="2"/>
  <c r="AY56" i="1" s="1"/>
  <c r="J37" i="2"/>
  <c r="AX56" i="1" s="1"/>
  <c r="BI263" i="2"/>
  <c r="BH263" i="2"/>
  <c r="BG263" i="2"/>
  <c r="BF263" i="2"/>
  <c r="T263" i="2"/>
  <c r="R263" i="2"/>
  <c r="P263" i="2"/>
  <c r="BI259" i="2"/>
  <c r="BH259" i="2"/>
  <c r="BG259" i="2"/>
  <c r="BF259" i="2"/>
  <c r="T259" i="2"/>
  <c r="R259" i="2"/>
  <c r="P259" i="2"/>
  <c r="BI256" i="2"/>
  <c r="BH256" i="2"/>
  <c r="BG256" i="2"/>
  <c r="BF256" i="2"/>
  <c r="T256" i="2"/>
  <c r="R256" i="2"/>
  <c r="P256" i="2"/>
  <c r="BI252" i="2"/>
  <c r="BH252" i="2"/>
  <c r="BG252" i="2"/>
  <c r="BF252" i="2"/>
  <c r="T252" i="2"/>
  <c r="T251" i="2"/>
  <c r="R252" i="2"/>
  <c r="R251" i="2" s="1"/>
  <c r="P252" i="2"/>
  <c r="P251" i="2" s="1"/>
  <c r="BI248" i="2"/>
  <c r="BH248" i="2"/>
  <c r="BG248" i="2"/>
  <c r="BF248" i="2"/>
  <c r="T248" i="2"/>
  <c r="T247" i="2" s="1"/>
  <c r="R248" i="2"/>
  <c r="R247" i="2" s="1"/>
  <c r="P248" i="2"/>
  <c r="P247" i="2" s="1"/>
  <c r="BI245" i="2"/>
  <c r="BH245" i="2"/>
  <c r="BG245" i="2"/>
  <c r="BF245" i="2"/>
  <c r="T245" i="2"/>
  <c r="R245" i="2"/>
  <c r="P245" i="2"/>
  <c r="BI243" i="2"/>
  <c r="BH243" i="2"/>
  <c r="BG243" i="2"/>
  <c r="BF243" i="2"/>
  <c r="T243" i="2"/>
  <c r="R243" i="2"/>
  <c r="P243" i="2"/>
  <c r="BI241" i="2"/>
  <c r="BH241" i="2"/>
  <c r="BG241" i="2"/>
  <c r="BF241" i="2"/>
  <c r="T241" i="2"/>
  <c r="R241" i="2"/>
  <c r="P241" i="2"/>
  <c r="BI234" i="2"/>
  <c r="BH234" i="2"/>
  <c r="BG234" i="2"/>
  <c r="BF234" i="2"/>
  <c r="T234" i="2"/>
  <c r="R234" i="2"/>
  <c r="P234" i="2"/>
  <c r="BI227" i="2"/>
  <c r="BH227" i="2"/>
  <c r="BG227" i="2"/>
  <c r="BF227" i="2"/>
  <c r="T227" i="2"/>
  <c r="R227" i="2"/>
  <c r="P227" i="2"/>
  <c r="BI225" i="2"/>
  <c r="BH225" i="2"/>
  <c r="BG225" i="2"/>
  <c r="BF225" i="2"/>
  <c r="T225" i="2"/>
  <c r="R225" i="2"/>
  <c r="P225" i="2"/>
  <c r="BI223" i="2"/>
  <c r="BH223" i="2"/>
  <c r="BG223" i="2"/>
  <c r="BF223" i="2"/>
  <c r="T223" i="2"/>
  <c r="R223" i="2"/>
  <c r="P223" i="2"/>
  <c r="BI220" i="2"/>
  <c r="BH220" i="2"/>
  <c r="BG220" i="2"/>
  <c r="BF220" i="2"/>
  <c r="T220" i="2"/>
  <c r="R220" i="2"/>
  <c r="P220" i="2"/>
  <c r="BI216" i="2"/>
  <c r="BH216" i="2"/>
  <c r="BG216" i="2"/>
  <c r="BF216" i="2"/>
  <c r="T216" i="2"/>
  <c r="R216" i="2"/>
  <c r="P216" i="2"/>
  <c r="BI213" i="2"/>
  <c r="BH213" i="2"/>
  <c r="BG213" i="2"/>
  <c r="BF213" i="2"/>
  <c r="T213" i="2"/>
  <c r="R213" i="2"/>
  <c r="P213" i="2"/>
  <c r="BI209" i="2"/>
  <c r="BH209" i="2"/>
  <c r="BG209" i="2"/>
  <c r="BF209" i="2"/>
  <c r="T209" i="2"/>
  <c r="R209" i="2"/>
  <c r="P209" i="2"/>
  <c r="BI205" i="2"/>
  <c r="BH205" i="2"/>
  <c r="BG205" i="2"/>
  <c r="BF205" i="2"/>
  <c r="T205" i="2"/>
  <c r="R205" i="2"/>
  <c r="P205" i="2"/>
  <c r="BI203" i="2"/>
  <c r="BH203" i="2"/>
  <c r="BG203" i="2"/>
  <c r="BF203" i="2"/>
  <c r="T203" i="2"/>
  <c r="R203" i="2"/>
  <c r="P203" i="2"/>
  <c r="BI200" i="2"/>
  <c r="BH200" i="2"/>
  <c r="BG200" i="2"/>
  <c r="BF200" i="2"/>
  <c r="T200" i="2"/>
  <c r="R200" i="2"/>
  <c r="P200" i="2"/>
  <c r="BI188" i="2"/>
  <c r="BH188" i="2"/>
  <c r="BG188" i="2"/>
  <c r="BF188" i="2"/>
  <c r="T188" i="2"/>
  <c r="R188" i="2"/>
  <c r="P188" i="2"/>
  <c r="BI186" i="2"/>
  <c r="BH186" i="2"/>
  <c r="BG186" i="2"/>
  <c r="BF186" i="2"/>
  <c r="T186" i="2"/>
  <c r="R186" i="2"/>
  <c r="P186" i="2"/>
  <c r="BI183" i="2"/>
  <c r="BH183" i="2"/>
  <c r="BG183" i="2"/>
  <c r="BF183" i="2"/>
  <c r="T183" i="2"/>
  <c r="R183" i="2"/>
  <c r="P183" i="2"/>
  <c r="BI179" i="2"/>
  <c r="BH179" i="2"/>
  <c r="BG179" i="2"/>
  <c r="BF179" i="2"/>
  <c r="T179" i="2"/>
  <c r="R179" i="2"/>
  <c r="P179" i="2"/>
  <c r="BI177" i="2"/>
  <c r="BH177" i="2"/>
  <c r="BG177" i="2"/>
  <c r="BF177" i="2"/>
  <c r="T177" i="2"/>
  <c r="R177" i="2"/>
  <c r="P177" i="2"/>
  <c r="BI174" i="2"/>
  <c r="BH174" i="2"/>
  <c r="BG174" i="2"/>
  <c r="BF174" i="2"/>
  <c r="T174" i="2"/>
  <c r="R174" i="2"/>
  <c r="P174" i="2"/>
  <c r="BI164" i="2"/>
  <c r="BH164" i="2"/>
  <c r="BG164" i="2"/>
  <c r="BF164" i="2"/>
  <c r="T164" i="2"/>
  <c r="R164" i="2"/>
  <c r="P164" i="2"/>
  <c r="BI162" i="2"/>
  <c r="BH162" i="2"/>
  <c r="BG162" i="2"/>
  <c r="BF162" i="2"/>
  <c r="T162" i="2"/>
  <c r="R162" i="2"/>
  <c r="P162" i="2"/>
  <c r="BI159" i="2"/>
  <c r="BH159" i="2"/>
  <c r="BG159" i="2"/>
  <c r="BF159" i="2"/>
  <c r="T159" i="2"/>
  <c r="R159" i="2"/>
  <c r="P159" i="2"/>
  <c r="BI155" i="2"/>
  <c r="BH155" i="2"/>
  <c r="BG155" i="2"/>
  <c r="BF155" i="2"/>
  <c r="T155" i="2"/>
  <c r="R155" i="2"/>
  <c r="P155" i="2"/>
  <c r="BI153" i="2"/>
  <c r="BH153" i="2"/>
  <c r="BG153" i="2"/>
  <c r="BF153" i="2"/>
  <c r="T153" i="2"/>
  <c r="R153" i="2"/>
  <c r="P153" i="2"/>
  <c r="BI152" i="2"/>
  <c r="BH152" i="2"/>
  <c r="BG152" i="2"/>
  <c r="BF152" i="2"/>
  <c r="T152" i="2"/>
  <c r="R152" i="2"/>
  <c r="P152" i="2"/>
  <c r="BI150" i="2"/>
  <c r="BH150" i="2"/>
  <c r="BG150" i="2"/>
  <c r="BF150" i="2"/>
  <c r="T150" i="2"/>
  <c r="R150" i="2"/>
  <c r="P150" i="2"/>
  <c r="BI146" i="2"/>
  <c r="BH146" i="2"/>
  <c r="BG146" i="2"/>
  <c r="BF146" i="2"/>
  <c r="T146" i="2"/>
  <c r="R146" i="2"/>
  <c r="P146" i="2"/>
  <c r="BI144" i="2"/>
  <c r="BH144" i="2"/>
  <c r="BG144" i="2"/>
  <c r="BF144" i="2"/>
  <c r="T144" i="2"/>
  <c r="R144" i="2"/>
  <c r="P144" i="2"/>
  <c r="BI138" i="2"/>
  <c r="BH138" i="2"/>
  <c r="BG138" i="2"/>
  <c r="BF138" i="2"/>
  <c r="T138" i="2"/>
  <c r="R138" i="2"/>
  <c r="P138" i="2"/>
  <c r="BI133" i="2"/>
  <c r="BH133" i="2"/>
  <c r="BG133" i="2"/>
  <c r="BF133" i="2"/>
  <c r="T133" i="2"/>
  <c r="R133" i="2"/>
  <c r="P133" i="2"/>
  <c r="BI131" i="2"/>
  <c r="BH131" i="2"/>
  <c r="BG131" i="2"/>
  <c r="BF131" i="2"/>
  <c r="T131" i="2"/>
  <c r="R131" i="2"/>
  <c r="P131" i="2"/>
  <c r="BI127" i="2"/>
  <c r="BH127" i="2"/>
  <c r="BG127" i="2"/>
  <c r="BF127" i="2"/>
  <c r="T127" i="2"/>
  <c r="R127" i="2"/>
  <c r="P127" i="2"/>
  <c r="BI119" i="2"/>
  <c r="BH119" i="2"/>
  <c r="BG119" i="2"/>
  <c r="BF119" i="2"/>
  <c r="T119" i="2"/>
  <c r="R119" i="2"/>
  <c r="P119" i="2"/>
  <c r="BI116" i="2"/>
  <c r="BH116" i="2"/>
  <c r="BG116" i="2"/>
  <c r="BF116" i="2"/>
  <c r="T116" i="2"/>
  <c r="R116" i="2"/>
  <c r="P116" i="2"/>
  <c r="BI114" i="2"/>
  <c r="BH114" i="2"/>
  <c r="BG114" i="2"/>
  <c r="BF114" i="2"/>
  <c r="T114" i="2"/>
  <c r="R114" i="2"/>
  <c r="P114" i="2"/>
  <c r="BI110" i="2"/>
  <c r="BH110" i="2"/>
  <c r="BG110" i="2"/>
  <c r="BF110" i="2"/>
  <c r="T110" i="2"/>
  <c r="R110" i="2"/>
  <c r="P110" i="2"/>
  <c r="BI108" i="2"/>
  <c r="BH108" i="2"/>
  <c r="BG108" i="2"/>
  <c r="BF108" i="2"/>
  <c r="T108" i="2"/>
  <c r="R108" i="2"/>
  <c r="P108" i="2"/>
  <c r="BI106" i="2"/>
  <c r="BH106" i="2"/>
  <c r="BG106" i="2"/>
  <c r="BF106" i="2"/>
  <c r="T106" i="2"/>
  <c r="R106" i="2"/>
  <c r="P106" i="2"/>
  <c r="BI104" i="2"/>
  <c r="BH104" i="2"/>
  <c r="BG104" i="2"/>
  <c r="BF104" i="2"/>
  <c r="T104" i="2"/>
  <c r="R104" i="2"/>
  <c r="P104" i="2"/>
  <c r="BI102" i="2"/>
  <c r="BH102" i="2"/>
  <c r="BG102" i="2"/>
  <c r="BF102" i="2"/>
  <c r="T102" i="2"/>
  <c r="R102" i="2"/>
  <c r="P102" i="2"/>
  <c r="BI98" i="2"/>
  <c r="BH98" i="2"/>
  <c r="BG98" i="2"/>
  <c r="BF98" i="2"/>
  <c r="T98" i="2"/>
  <c r="R98" i="2"/>
  <c r="P98" i="2"/>
  <c r="J91" i="2"/>
  <c r="F91" i="2"/>
  <c r="F89" i="2"/>
  <c r="E87" i="2"/>
  <c r="J58" i="2"/>
  <c r="F58" i="2"/>
  <c r="F56" i="2"/>
  <c r="E54" i="2"/>
  <c r="J26" i="2"/>
  <c r="E26" i="2"/>
  <c r="J92" i="2" s="1"/>
  <c r="J25" i="2"/>
  <c r="J20" i="2"/>
  <c r="E20" i="2"/>
  <c r="F92" i="2" s="1"/>
  <c r="J19" i="2"/>
  <c r="J14" i="2"/>
  <c r="J89" i="2"/>
  <c r="E7" i="2"/>
  <c r="E50" i="2"/>
  <c r="L50" i="1"/>
  <c r="AM50" i="1"/>
  <c r="AM49" i="1"/>
  <c r="L49" i="1"/>
  <c r="AM47" i="1"/>
  <c r="L47" i="1"/>
  <c r="L45" i="1"/>
  <c r="L44" i="1"/>
  <c r="BK216" i="2"/>
  <c r="BK164" i="2"/>
  <c r="BK127" i="2"/>
  <c r="BK159" i="2"/>
  <c r="BK234" i="2"/>
  <c r="J101" i="3"/>
  <c r="BK104" i="3"/>
  <c r="BK98" i="3"/>
  <c r="J179" i="4"/>
  <c r="J204" i="4"/>
  <c r="J184" i="4"/>
  <c r="J223" i="2"/>
  <c r="BK183" i="2"/>
  <c r="J153" i="2"/>
  <c r="J256" i="2"/>
  <c r="BK95" i="3"/>
  <c r="J187" i="4"/>
  <c r="J134" i="4"/>
  <c r="J140" i="4"/>
  <c r="BK97" i="5"/>
  <c r="J188" i="2"/>
  <c r="J144" i="2"/>
  <c r="J119" i="2"/>
  <c r="BK252" i="2"/>
  <c r="BK101" i="3"/>
  <c r="J163" i="4"/>
  <c r="J174" i="4"/>
  <c r="J181" i="4"/>
  <c r="J174" i="2"/>
  <c r="BK174" i="2"/>
  <c r="BK106" i="2"/>
  <c r="BK133" i="2"/>
  <c r="J200" i="2"/>
  <c r="J161" i="4"/>
  <c r="BK161" i="4"/>
  <c r="J170" i="4"/>
  <c r="BK163" i="4"/>
  <c r="BK92" i="5"/>
  <c r="BK227" i="2"/>
  <c r="J203" i="2"/>
  <c r="J114" i="2"/>
  <c r="J131" i="2"/>
  <c r="AS55" i="1"/>
  <c r="J98" i="3"/>
  <c r="BK113" i="4"/>
  <c r="J110" i="4"/>
  <c r="J195" i="4"/>
  <c r="J100" i="5"/>
  <c r="J209" i="2"/>
  <c r="J146" i="2"/>
  <c r="J110" i="2"/>
  <c r="J127" i="2"/>
  <c r="BK248" i="2"/>
  <c r="J108" i="3"/>
  <c r="BK165" i="4"/>
  <c r="BK167" i="4"/>
  <c r="J99" i="4"/>
  <c r="J186" i="2"/>
  <c r="BK213" i="2"/>
  <c r="BK153" i="2"/>
  <c r="J162" i="2"/>
  <c r="BK203" i="2"/>
  <c r="BK113" i="3"/>
  <c r="BK184" i="4"/>
  <c r="J165" i="4"/>
  <c r="J154" i="4"/>
  <c r="J92" i="5"/>
  <c r="BK188" i="2"/>
  <c r="BK152" i="2"/>
  <c r="BK263" i="2"/>
  <c r="BK116" i="2"/>
  <c r="J227" i="2"/>
  <c r="J113" i="3"/>
  <c r="BK181" i="4"/>
  <c r="J202" i="4"/>
  <c r="BK128" i="4"/>
  <c r="BK209" i="2"/>
  <c r="J159" i="2"/>
  <c r="J108" i="2"/>
  <c r="BK259" i="2"/>
  <c r="J95" i="3"/>
  <c r="BK108" i="3"/>
  <c r="J104" i="3"/>
  <c r="J146" i="4"/>
  <c r="BK187" i="4"/>
  <c r="J152" i="4"/>
  <c r="J243" i="2"/>
  <c r="BK200" i="2"/>
  <c r="BK131" i="2"/>
  <c r="J263" i="2"/>
  <c r="J106" i="2"/>
  <c r="BK103" i="4"/>
  <c r="BK150" i="4"/>
  <c r="BK152" i="4"/>
  <c r="BK174" i="4"/>
  <c r="J225" i="2"/>
  <c r="J164" i="2"/>
  <c r="J102" i="2"/>
  <c r="J98" i="2"/>
  <c r="BK104" i="2"/>
  <c r="BK243" i="2"/>
  <c r="BK125" i="4"/>
  <c r="BK146" i="4"/>
  <c r="J209" i="4"/>
  <c r="J105" i="4"/>
  <c r="BK225" i="2"/>
  <c r="J183" i="2"/>
  <c r="J138" i="2"/>
  <c r="BK155" i="2"/>
  <c r="J241" i="2"/>
  <c r="J252" i="2"/>
  <c r="J143" i="4"/>
  <c r="J113" i="4"/>
  <c r="J148" i="4"/>
  <c r="BK179" i="4"/>
  <c r="J94" i="5"/>
  <c r="J177" i="2"/>
  <c r="BK186" i="2"/>
  <c r="J133" i="2"/>
  <c r="BK98" i="2"/>
  <c r="BK102" i="2"/>
  <c r="BK111" i="3"/>
  <c r="J111" i="3"/>
  <c r="J106" i="3"/>
  <c r="BK195" i="4"/>
  <c r="BK140" i="4"/>
  <c r="BK157" i="4"/>
  <c r="BK170" i="4"/>
  <c r="J216" i="2"/>
  <c r="BK177" i="2"/>
  <c r="BK114" i="2"/>
  <c r="BK146" i="2"/>
  <c r="J245" i="2"/>
  <c r="J128" i="4"/>
  <c r="J103" i="4"/>
  <c r="BK118" i="4"/>
  <c r="BK105" i="4"/>
  <c r="BK220" i="2"/>
  <c r="J179" i="2"/>
  <c r="BK108" i="2"/>
  <c r="BK138" i="2"/>
  <c r="BK256" i="2"/>
  <c r="BK154" i="4"/>
  <c r="BK204" i="4"/>
  <c r="BK99" i="4"/>
  <c r="BK197" i="4"/>
  <c r="J97" i="5"/>
  <c r="J220" i="2"/>
  <c r="BK119" i="2"/>
  <c r="BK150" i="2"/>
  <c r="BK245" i="2"/>
  <c r="J118" i="4"/>
  <c r="BK148" i="4"/>
  <c r="BK159" i="4"/>
  <c r="BK209" i="4"/>
  <c r="BK223" i="2"/>
  <c r="BK179" i="2"/>
  <c r="J150" i="2"/>
  <c r="BK144" i="2"/>
  <c r="J205" i="2"/>
  <c r="J115" i="3"/>
  <c r="BK115" i="3"/>
  <c r="BK130" i="4"/>
  <c r="J157" i="4"/>
  <c r="BK143" i="4"/>
  <c r="BK110" i="4"/>
  <c r="BK241" i="2"/>
  <c r="BK162" i="2"/>
  <c r="J104" i="2"/>
  <c r="AS58" i="1"/>
  <c r="J159" i="4"/>
  <c r="J197" i="4"/>
  <c r="J200" i="4"/>
  <c r="BK94" i="5"/>
  <c r="BK205" i="2"/>
  <c r="J116" i="2"/>
  <c r="J152" i="2"/>
  <c r="J234" i="2"/>
  <c r="J248" i="2"/>
  <c r="BK134" i="4"/>
  <c r="J125" i="4"/>
  <c r="J150" i="4"/>
  <c r="J167" i="4"/>
  <c r="J213" i="2"/>
  <c r="J155" i="2"/>
  <c r="BK110" i="2"/>
  <c r="J259" i="2"/>
  <c r="BK106" i="3"/>
  <c r="BK202" i="4"/>
  <c r="BK200" i="4"/>
  <c r="J130" i="4"/>
  <c r="BK100" i="5"/>
  <c r="P183" i="4" l="1"/>
  <c r="P97" i="2"/>
  <c r="P126" i="2"/>
  <c r="P137" i="2"/>
  <c r="T149" i="2"/>
  <c r="P219" i="2"/>
  <c r="R255" i="2"/>
  <c r="R250" i="2"/>
  <c r="BK94" i="3"/>
  <c r="J94" i="3"/>
  <c r="J65" i="3"/>
  <c r="T105" i="3"/>
  <c r="T112" i="3"/>
  <c r="T102" i="3" s="1"/>
  <c r="T98" i="4"/>
  <c r="P104" i="4"/>
  <c r="P97" i="4" s="1"/>
  <c r="BK145" i="4"/>
  <c r="J145" i="4"/>
  <c r="J67" i="4"/>
  <c r="P173" i="4"/>
  <c r="BK199" i="4"/>
  <c r="J199" i="4"/>
  <c r="J74" i="4"/>
  <c r="P91" i="5"/>
  <c r="P90" i="5"/>
  <c r="P89" i="5"/>
  <c r="AU60" i="1"/>
  <c r="BK97" i="2"/>
  <c r="J97" i="2"/>
  <c r="J65" i="2"/>
  <c r="BK126" i="2"/>
  <c r="J126" i="2"/>
  <c r="J66" i="2"/>
  <c r="BK137" i="2"/>
  <c r="J137" i="2"/>
  <c r="J67" i="2"/>
  <c r="P149" i="2"/>
  <c r="BK219" i="2"/>
  <c r="J219" i="2"/>
  <c r="J69" i="2"/>
  <c r="T255" i="2"/>
  <c r="T250" i="2"/>
  <c r="T94" i="3"/>
  <c r="T93" i="3"/>
  <c r="BK105" i="3"/>
  <c r="J105" i="3"/>
  <c r="J68" i="3"/>
  <c r="R112" i="3"/>
  <c r="R98" i="4"/>
  <c r="T104" i="4"/>
  <c r="P145" i="4"/>
  <c r="BK173" i="4"/>
  <c r="J173" i="4"/>
  <c r="J70" i="4"/>
  <c r="T173" i="4"/>
  <c r="BK194" i="4"/>
  <c r="J194" i="4"/>
  <c r="J73" i="4"/>
  <c r="P194" i="4"/>
  <c r="R194" i="4"/>
  <c r="R172" i="4" s="1"/>
  <c r="T194" i="4"/>
  <c r="P199" i="4"/>
  <c r="R199" i="4"/>
  <c r="T199" i="4"/>
  <c r="T91" i="5"/>
  <c r="T90" i="5"/>
  <c r="T89" i="5"/>
  <c r="T97" i="2"/>
  <c r="R126" i="2"/>
  <c r="R137" i="2"/>
  <c r="BK149" i="2"/>
  <c r="J149" i="2" s="1"/>
  <c r="J68" i="2" s="1"/>
  <c r="R219" i="2"/>
  <c r="P255" i="2"/>
  <c r="P250" i="2"/>
  <c r="P94" i="3"/>
  <c r="P93" i="3"/>
  <c r="P105" i="3"/>
  <c r="BK112" i="3"/>
  <c r="J112" i="3" s="1"/>
  <c r="J70" i="3" s="1"/>
  <c r="P98" i="4"/>
  <c r="BK104" i="4"/>
  <c r="J104" i="4"/>
  <c r="J66" i="4"/>
  <c r="T145" i="4"/>
  <c r="R97" i="2"/>
  <c r="T126" i="2"/>
  <c r="T137" i="2"/>
  <c r="R149" i="2"/>
  <c r="T219" i="2"/>
  <c r="BK255" i="2"/>
  <c r="J255" i="2"/>
  <c r="J73" i="2"/>
  <c r="R94" i="3"/>
  <c r="R93" i="3"/>
  <c r="R105" i="3"/>
  <c r="R102" i="3"/>
  <c r="P112" i="3"/>
  <c r="BK98" i="4"/>
  <c r="J98" i="4"/>
  <c r="J65" i="4"/>
  <c r="R104" i="4"/>
  <c r="R145" i="4"/>
  <c r="R173" i="4"/>
  <c r="BK91" i="5"/>
  <c r="R91" i="5"/>
  <c r="R90" i="5"/>
  <c r="R89" i="5"/>
  <c r="BK103" i="3"/>
  <c r="J103" i="3"/>
  <c r="J67" i="3"/>
  <c r="BK169" i="4"/>
  <c r="J169" i="4"/>
  <c r="J68" i="4"/>
  <c r="BK183" i="4"/>
  <c r="J183" i="4"/>
  <c r="J72" i="4" s="1"/>
  <c r="BK247" i="2"/>
  <c r="J247" i="2"/>
  <c r="J70" i="2"/>
  <c r="BK251" i="2"/>
  <c r="J251" i="2"/>
  <c r="J72" i="2"/>
  <c r="BK110" i="3"/>
  <c r="J110" i="3"/>
  <c r="J69" i="3"/>
  <c r="BK180" i="4"/>
  <c r="J180" i="4"/>
  <c r="J71" i="4"/>
  <c r="BK96" i="5"/>
  <c r="J96" i="5"/>
  <c r="J66" i="5"/>
  <c r="BK99" i="5"/>
  <c r="J99" i="5"/>
  <c r="J67" i="5"/>
  <c r="E50" i="5"/>
  <c r="J56" i="5"/>
  <c r="F59" i="5"/>
  <c r="J86" i="5"/>
  <c r="BE97" i="5"/>
  <c r="BE100" i="5"/>
  <c r="BE92" i="5"/>
  <c r="BE94" i="5"/>
  <c r="BK93" i="3"/>
  <c r="J93" i="3"/>
  <c r="J64" i="3"/>
  <c r="J56" i="4"/>
  <c r="F59" i="4"/>
  <c r="BE99" i="4"/>
  <c r="BE113" i="4"/>
  <c r="BE181" i="4"/>
  <c r="BE184" i="4"/>
  <c r="BE187" i="4"/>
  <c r="BE202" i="4"/>
  <c r="BE204" i="4"/>
  <c r="BE209" i="4"/>
  <c r="E84" i="4"/>
  <c r="BE118" i="4"/>
  <c r="BE125" i="4"/>
  <c r="BE140" i="4"/>
  <c r="BE143" i="4"/>
  <c r="BE146" i="4"/>
  <c r="BE148" i="4"/>
  <c r="BE154" i="4"/>
  <c r="BE157" i="4"/>
  <c r="BE159" i="4"/>
  <c r="BE161" i="4"/>
  <c r="BE163" i="4"/>
  <c r="BE165" i="4"/>
  <c r="BE167" i="4"/>
  <c r="BE103" i="4"/>
  <c r="BE134" i="4"/>
  <c r="BE174" i="4"/>
  <c r="BE179" i="4"/>
  <c r="BE195" i="4"/>
  <c r="J93" i="4"/>
  <c r="BE105" i="4"/>
  <c r="BE110" i="4"/>
  <c r="BE128" i="4"/>
  <c r="BE130" i="4"/>
  <c r="BE152" i="4"/>
  <c r="BE170" i="4"/>
  <c r="BE197" i="4"/>
  <c r="BE200" i="4"/>
  <c r="BE150" i="4"/>
  <c r="J59" i="3"/>
  <c r="F89" i="3"/>
  <c r="BE95" i="3"/>
  <c r="BE108" i="3"/>
  <c r="BE106" i="3"/>
  <c r="E80" i="3"/>
  <c r="J86" i="3"/>
  <c r="BE104" i="3"/>
  <c r="BE98" i="3"/>
  <c r="BE101" i="3"/>
  <c r="BE111" i="3"/>
  <c r="BE115" i="3"/>
  <c r="BE113" i="3"/>
  <c r="BE243" i="2"/>
  <c r="BE245" i="2"/>
  <c r="BE248" i="2"/>
  <c r="BE252" i="2"/>
  <c r="J56" i="2"/>
  <c r="J59" i="2"/>
  <c r="BE98" i="2"/>
  <c r="BE102" i="2"/>
  <c r="BE188" i="2"/>
  <c r="BE200" i="2"/>
  <c r="BE203" i="2"/>
  <c r="BE227" i="2"/>
  <c r="BE234" i="2"/>
  <c r="BE256" i="2"/>
  <c r="BE259" i="2"/>
  <c r="F59" i="2"/>
  <c r="E83" i="2"/>
  <c r="BE119" i="2"/>
  <c r="BE131" i="2"/>
  <c r="BE133" i="2"/>
  <c r="BE144" i="2"/>
  <c r="BE146" i="2"/>
  <c r="BE153" i="2"/>
  <c r="BE155" i="2"/>
  <c r="BE162" i="2"/>
  <c r="BE164" i="2"/>
  <c r="BE104" i="2"/>
  <c r="BE106" i="2"/>
  <c r="BE108" i="2"/>
  <c r="BE110" i="2"/>
  <c r="BE114" i="2"/>
  <c r="BE116" i="2"/>
  <c r="BE127" i="2"/>
  <c r="BE138" i="2"/>
  <c r="BE150" i="2"/>
  <c r="BE152" i="2"/>
  <c r="BE159" i="2"/>
  <c r="BE177" i="2"/>
  <c r="BE179" i="2"/>
  <c r="BE186" i="2"/>
  <c r="BE205" i="2"/>
  <c r="BE209" i="2"/>
  <c r="BE213" i="2"/>
  <c r="BE216" i="2"/>
  <c r="BE220" i="2"/>
  <c r="BE223" i="2"/>
  <c r="BE225" i="2"/>
  <c r="BE241" i="2"/>
  <c r="BE183" i="2"/>
  <c r="BE263" i="2"/>
  <c r="BE174" i="2"/>
  <c r="F39" i="4"/>
  <c r="BD59" i="1"/>
  <c r="F36" i="5"/>
  <c r="BA60" i="1"/>
  <c r="F36" i="3"/>
  <c r="BA57" i="1"/>
  <c r="J36" i="5"/>
  <c r="AW60" i="1" s="1"/>
  <c r="AS54" i="1"/>
  <c r="F36" i="4"/>
  <c r="BA59" i="1" s="1"/>
  <c r="F37" i="5"/>
  <c r="BB60" i="1"/>
  <c r="F38" i="2"/>
  <c r="BC56" i="1" s="1"/>
  <c r="F39" i="2"/>
  <c r="BD56" i="1" s="1"/>
  <c r="F37" i="3"/>
  <c r="BB57" i="1"/>
  <c r="J36" i="3"/>
  <c r="AW57" i="1"/>
  <c r="F38" i="4"/>
  <c r="BC59" i="1"/>
  <c r="F37" i="4"/>
  <c r="BB59" i="1" s="1"/>
  <c r="F36" i="2"/>
  <c r="BA56" i="1" s="1"/>
  <c r="F39" i="5"/>
  <c r="BD60" i="1" s="1"/>
  <c r="F38" i="3"/>
  <c r="BC57" i="1"/>
  <c r="F39" i="3"/>
  <c r="BD57" i="1"/>
  <c r="J36" i="4"/>
  <c r="AW59" i="1"/>
  <c r="J36" i="2"/>
  <c r="AW56" i="1" s="1"/>
  <c r="F37" i="2"/>
  <c r="BB56" i="1" s="1"/>
  <c r="F38" i="5"/>
  <c r="BC60" i="1"/>
  <c r="R92" i="3" l="1"/>
  <c r="P102" i="3"/>
  <c r="P92" i="3"/>
  <c r="AU57" i="1"/>
  <c r="R96" i="2"/>
  <c r="R95" i="2"/>
  <c r="T172" i="4"/>
  <c r="R97" i="4"/>
  <c r="R96" i="4"/>
  <c r="T92" i="3"/>
  <c r="BK90" i="5"/>
  <c r="BK89" i="5"/>
  <c r="J89" i="5"/>
  <c r="J32" i="5" s="1"/>
  <c r="AG60" i="1" s="1"/>
  <c r="AN60" i="1" s="1"/>
  <c r="T96" i="2"/>
  <c r="T95" i="2" s="1"/>
  <c r="P172" i="4"/>
  <c r="P96" i="4"/>
  <c r="AU59" i="1"/>
  <c r="AU58" i="1" s="1"/>
  <c r="T97" i="4"/>
  <c r="P96" i="2"/>
  <c r="P95" i="2" s="1"/>
  <c r="AU56" i="1" s="1"/>
  <c r="BK96" i="2"/>
  <c r="J96" i="2"/>
  <c r="J64" i="2"/>
  <c r="BK102" i="3"/>
  <c r="J102" i="3" s="1"/>
  <c r="J66" i="3" s="1"/>
  <c r="BK97" i="4"/>
  <c r="J97" i="4"/>
  <c r="J64" i="4"/>
  <c r="BK172" i="4"/>
  <c r="J172" i="4"/>
  <c r="J69" i="4"/>
  <c r="J91" i="5"/>
  <c r="J65" i="5"/>
  <c r="BK250" i="2"/>
  <c r="J250" i="2"/>
  <c r="J71" i="2"/>
  <c r="BK92" i="3"/>
  <c r="J92" i="3" s="1"/>
  <c r="J63" i="3" s="1"/>
  <c r="F35" i="4"/>
  <c r="AZ59" i="1"/>
  <c r="J35" i="3"/>
  <c r="AV57" i="1"/>
  <c r="AT57" i="1"/>
  <c r="J35" i="4"/>
  <c r="AV59" i="1" s="1"/>
  <c r="AT59" i="1" s="1"/>
  <c r="BB55" i="1"/>
  <c r="F35" i="2"/>
  <c r="AZ56" i="1" s="1"/>
  <c r="F35" i="3"/>
  <c r="AZ57" i="1"/>
  <c r="J35" i="2"/>
  <c r="AV56" i="1" s="1"/>
  <c r="AT56" i="1" s="1"/>
  <c r="BA55" i="1"/>
  <c r="AW55" i="1"/>
  <c r="BC55" i="1"/>
  <c r="AY55" i="1"/>
  <c r="BA58" i="1"/>
  <c r="AW58" i="1"/>
  <c r="BC58" i="1"/>
  <c r="AY58" i="1" s="1"/>
  <c r="F35" i="5"/>
  <c r="AZ60" i="1"/>
  <c r="BB58" i="1"/>
  <c r="AX58" i="1"/>
  <c r="J35" i="5"/>
  <c r="AV60" i="1"/>
  <c r="AT60" i="1"/>
  <c r="BD55" i="1"/>
  <c r="BD58" i="1"/>
  <c r="T96" i="4" l="1"/>
  <c r="BK96" i="4"/>
  <c r="J96" i="4"/>
  <c r="J63" i="4"/>
  <c r="J63" i="5"/>
  <c r="BK95" i="2"/>
  <c r="J95" i="2"/>
  <c r="J63" i="2"/>
  <c r="J90" i="5"/>
  <c r="J64" i="5"/>
  <c r="J41" i="5"/>
  <c r="AZ58" i="1"/>
  <c r="AV58" i="1"/>
  <c r="AT58" i="1"/>
  <c r="AU55" i="1"/>
  <c r="AU54" i="1"/>
  <c r="BA54" i="1"/>
  <c r="W30" i="1"/>
  <c r="AZ55" i="1"/>
  <c r="AV55" i="1"/>
  <c r="AT55" i="1" s="1"/>
  <c r="J32" i="3"/>
  <c r="AG57" i="1"/>
  <c r="BB54" i="1"/>
  <c r="W31" i="1"/>
  <c r="BC54" i="1"/>
  <c r="W32" i="1"/>
  <c r="BD54" i="1"/>
  <c r="W33" i="1"/>
  <c r="AX55" i="1"/>
  <c r="J41" i="3" l="1"/>
  <c r="AN57" i="1"/>
  <c r="J32" i="2"/>
  <c r="AG56" i="1"/>
  <c r="AN56" i="1" s="1"/>
  <c r="AX54" i="1"/>
  <c r="AY54" i="1"/>
  <c r="J32" i="4"/>
  <c r="AG59" i="1"/>
  <c r="AG58" i="1"/>
  <c r="AW54" i="1"/>
  <c r="AK30" i="1"/>
  <c r="AZ54" i="1"/>
  <c r="W29" i="1" s="1"/>
  <c r="J41" i="2" l="1"/>
  <c r="J41" i="4"/>
  <c r="AN59" i="1"/>
  <c r="AN58" i="1"/>
  <c r="AG55" i="1"/>
  <c r="AG54" i="1"/>
  <c r="AK26" i="1" s="1"/>
  <c r="AK35" i="1" s="1"/>
  <c r="AV54" i="1"/>
  <c r="AK29" i="1"/>
  <c r="AN55" i="1" l="1"/>
  <c r="AT54" i="1"/>
  <c r="AN54" i="1" s="1"/>
</calcChain>
</file>

<file path=xl/sharedStrings.xml><?xml version="1.0" encoding="utf-8"?>
<sst xmlns="http://schemas.openxmlformats.org/spreadsheetml/2006/main" count="4146" uniqueCount="875">
  <si>
    <t>Export Komplet</t>
  </si>
  <si>
    <t>VZ</t>
  </si>
  <si>
    <t>2.0</t>
  </si>
  <si>
    <t>ZAMOK</t>
  </si>
  <si>
    <t>False</t>
  </si>
  <si>
    <t>{95a97f93-cc20-4df8-8470-25ade52b4d3e}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</si>
  <si>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</si>
  <si>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</si>
  <si>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</si>
  <si>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</si>
  <si>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</si>
  <si>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</si>
  <si>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</si>
  <si>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</si>
  <si>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00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</si>
  <si>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</si>
  <si>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</si>
  <si>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Revitalizace brownfieldu výtopny - východní část, demolice budov</t>
  </si>
  <si>
    <t>KSO:</t>
  </si>
  <si>
    <t/>
  </si>
  <si>
    <t>CC-CZ:</t>
  </si>
  <si>
    <t>Místo:</t>
  </si>
  <si>
    <t>st.p.č. 1126/1 a 1125 v k.ú. Horní Slavkov</t>
  </si>
  <si>
    <t>Datum:</t>
  </si>
  <si>
    <t>22. 8. 2022</t>
  </si>
  <si>
    <t>Zadavatel:</t>
  </si>
  <si>
    <t>IČ:</t>
  </si>
  <si>
    <t>Město Horní Slavkov</t>
  </si>
  <si>
    <t>DIČ:</t>
  </si>
  <si>
    <t>Uchazeč:</t>
  </si>
  <si>
    <t>Vyplň údaj</t>
  </si>
  <si>
    <t>Projektant:</t>
  </si>
  <si>
    <t>CENTRA STAV s.r.o.</t>
  </si>
  <si>
    <t>True</t>
  </si>
  <si>
    <t>Zpracovatel:</t>
  </si>
  <si>
    <t xml:space="preserve"> 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</si>
  <si>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</si>
  <si>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podminky.urs.cz._x000D_
VEŠKERÉ ODPADY BUDOU ÚČTOVÁNY DLE SKUTEČNOSTI DLE VÁŽNÍCH LÍSTKŮ, APOD...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</si>
  <si>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</si>
  <si>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</si>
  <si>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</si>
  <si>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</si>
  <si>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</si>
  <si>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</si>
  <si>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</si>
  <si>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</si>
  <si>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</si>
  <si>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</si>
  <si>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</si>
  <si>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</si>
  <si>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</si>
  <si>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</si>
  <si>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</si>
  <si>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</si>
  <si>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</si>
  <si>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</si>
  <si>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</si>
  <si>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</si>
  <si>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</si>
  <si>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</si>
  <si>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</si>
  <si>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</si>
  <si>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</si>
  <si>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</si>
  <si>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</si>
  <si>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</si>
  <si>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</si>
  <si>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</si>
  <si>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</si>
  <si>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</si>
  <si>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</si>
  <si>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</si>
  <si>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</si>
  <si>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</si>
  <si>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</si>
  <si>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</si>
  <si>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01</t>
  </si>
  <si>
    <t>SO 01 - Demolice kotelny</t>
  </si>
  <si>
    <t>STA</t>
  </si>
  <si>
    <t>1</t>
  </si>
  <si>
    <t>{9c8eab17-aa8c-4431-9693-b27b6b9776e2}</t>
  </si>
  <si>
    <t>2</t>
  </si>
  <si>
    <t>/</t>
  </si>
  <si>
    <t>01a</t>
  </si>
  <si>
    <t>Uznatelné náklady</t>
  </si>
  <si>
    <t>Soupis</t>
  </si>
  <si>
    <t>{4ffb32e4-1269-476a-aa57-15257b9aa34c}</t>
  </si>
  <si>
    <t>01b</t>
  </si>
  <si>
    <t>Neuznatelné náklady</t>
  </si>
  <si>
    <t>{2b6ce34f-62e2-4cb6-8643-03d3314cbc18}</t>
  </si>
  <si>
    <t>02</t>
  </si>
  <si>
    <t>SO 02 - Demolice haly</t>
  </si>
  <si>
    <t>{9225daf8-aca2-462c-b6a8-64137b636468}</t>
  </si>
  <si>
    <t>02a</t>
  </si>
  <si>
    <t>{eb412c5d-62ce-4be2-81d1-c84580805b77}</t>
  </si>
  <si>
    <t>02b</t>
  </si>
  <si>
    <t>{8e38aa19-6154-41c1-8818-2a9201d93f48}</t>
  </si>
  <si>
    <t>KRYCÍ LIST SOUPISU PRACÍ</t>
  </si>
  <si>
    <t>Objekt:</t>
  </si>
  <si>
    <t>01 - SO 01 - Demolice kotelny</t>
  </si>
  <si>
    <t>Soupis:</t>
  </si>
  <si>
    <t>01a - Uznatelné náklady</t>
  </si>
  <si>
    <t>p.p.č. 1126/1 v k.ú. Horní Slavkov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</si>
  <si>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</si>
  <si>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</si>
  <si>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</si>
  <si>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</si>
  <si>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</si>
  <si>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</si>
  <si>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2 - Zakládání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</si>
  <si>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</si>
  <si>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</si>
  <si>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</si>
  <si>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</si>
  <si>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</si>
  <si>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712 - Povlakové krytiny</t>
  </si>
  <si>
    <t xml:space="preserve">    767 - Konstrukce zámečnické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</si>
  <si>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</si>
  <si>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</si>
  <si>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</si>
  <si>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</si>
  <si>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</si>
  <si>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</si>
  <si>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</si>
  <si>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</si>
  <si>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</si>
  <si>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</si>
  <si>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</si>
  <si>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</si>
  <si>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</si>
  <si>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</si>
  <si>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</si>
  <si>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</si>
  <si>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</si>
  <si>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</si>
  <si>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133312811</t>
  </si>
  <si>
    <t>Hloubení nezapažených šachet ručně v horninách třídy těžitelnosti II skupiny 4, půdorysná plocha výkopu do 4 m2</t>
  </si>
  <si>
    <t>m3</t>
  </si>
  <si>
    <t>CS ÚRS 2022 02</t>
  </si>
  <si>
    <t>4</t>
  </si>
  <si>
    <t>-900261074</t>
  </si>
  <si>
    <t>Online PSC</t>
  </si>
  <si>
    <t>https://podminky.urs.cz/item/CS_URS_2022_02/133312811</t>
  </si>
  <si>
    <t>VV</t>
  </si>
  <si>
    <t>Pro patky podpůrné konstrukce v místě mimo stávající betonovou jámu</t>
  </si>
  <si>
    <t>((1*1)*1,2)*2</t>
  </si>
  <si>
    <t>162211311</t>
  </si>
  <si>
    <t>Vodorovné přemístění výkopku nebo sypaniny stavebním kolečkem s vyprázdněním kolečka na hromady nebo do dopravního prostředku na vzdálenost do 10 m z horniny třídy těžitelnosti I, skupiny 1 až 3</t>
  </si>
  <si>
    <t>270438191</t>
  </si>
  <si>
    <t>https://podminky.urs.cz/item/CS_URS_2022_02/162211311</t>
  </si>
  <si>
    <t>3</t>
  </si>
  <si>
    <t>162211319</t>
  </si>
  <si>
    <t>Vodorovné přemístění výkopku nebo sypaniny stavebním kolečkem s vyprázdněním kolečka na hromady nebo do dopravního prostředku na vzdálenost do 10 m Příplatek za každých dalších 10 m k ceně -1311</t>
  </si>
  <si>
    <t>1151368355</t>
  </si>
  <si>
    <t>https://podminky.urs.cz/item/CS_URS_2022_02/162211319</t>
  </si>
  <si>
    <t>167111101</t>
  </si>
  <si>
    <t>Nakládání, skládání a překládání neulehlého výkopku nebo sypaniny ručně nakládání, z hornin třídy těžitelnosti I, skupiny 1 až 3</t>
  </si>
  <si>
    <t>-1762293911</t>
  </si>
  <si>
    <t>https://podminky.urs.cz/item/CS_URS_2022_02/167111101</t>
  </si>
  <si>
    <t>5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</si>
  <si>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</si>
  <si>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</si>
  <si>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2009624222</t>
  </si>
  <si>
    <t>https://podminky.urs.cz/item/CS_URS_2022_02/162751117</t>
  </si>
  <si>
    <t>6</t>
  </si>
  <si>
    <t>162751119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</si>
  <si>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</si>
  <si>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-1105724846</t>
  </si>
  <si>
    <t>https://podminky.urs.cz/item/CS_URS_2022_02/162751119</t>
  </si>
  <si>
    <t>Skládka Tisová</t>
  </si>
  <si>
    <t>2,4*25</t>
  </si>
  <si>
    <t>7</t>
  </si>
  <si>
    <t>171251201</t>
  </si>
  <si>
    <t>Uložení sypaniny na skládky nebo meziskládky bez hutnění s upravením uložené sypaniny do předepsaného tvaru</t>
  </si>
  <si>
    <t>-815478340</t>
  </si>
  <si>
    <t>https://podminky.urs.cz/item/CS_URS_2022_02/171251201</t>
  </si>
  <si>
    <t>8</t>
  </si>
  <si>
    <t>171201221</t>
  </si>
  <si>
    <t>Poplatek za uložení stavebního odpadu na skládce (skládkovné) zeminy a kamení zatříděného do Katalogu odpadů pod kódem 17 05 04</t>
  </si>
  <si>
    <t>t</t>
  </si>
  <si>
    <t>-163991611</t>
  </si>
  <si>
    <t>https://podminky.urs.cz/item/CS_URS_2022_02/171201221</t>
  </si>
  <si>
    <t>2,4*1,8</t>
  </si>
  <si>
    <t>9</t>
  </si>
  <si>
    <t>174151101</t>
  </si>
  <si>
    <t>Zásyp sypaninou z jakékoliv horniny strojně s uložením výkopku ve vrstvách se zhutněním jam, šachet, rýh nebo kolem objektů v těchto vykopávkách</t>
  </si>
  <si>
    <t>-599729796</t>
  </si>
  <si>
    <t>https://podminky.urs.cz/item/CS_URS_2022_02/174151101</t>
  </si>
  <si>
    <t>Zásyp dutin pod úrovní podlahy 1.NP schváleným recyklátem</t>
  </si>
  <si>
    <t>(28,8*2,9)*1</t>
  </si>
  <si>
    <t>(28,8*1,4)*1</t>
  </si>
  <si>
    <t>(6*8)*4</t>
  </si>
  <si>
    <t>Součet</t>
  </si>
  <si>
    <t>Zakládání</t>
  </si>
  <si>
    <t>10</t>
  </si>
  <si>
    <t>275351121</t>
  </si>
  <si>
    <t>Bednění základů patek zřízení</t>
  </si>
  <si>
    <t>m2</t>
  </si>
  <si>
    <t>1337668197</t>
  </si>
  <si>
    <t>https://podminky.urs.cz/item/CS_URS_2022_02/275351121</t>
  </si>
  <si>
    <t>Pro podpůrné konstrukce v místě stávající betonové jámy</t>
  </si>
  <si>
    <t>((0,8*3)*1,5)*5</t>
  </si>
  <si>
    <t>11</t>
  </si>
  <si>
    <t>275351122</t>
  </si>
  <si>
    <t>Bednění základů patek odstranění</t>
  </si>
  <si>
    <t>240112587</t>
  </si>
  <si>
    <t>https://podminky.urs.cz/item/CS_URS_2022_02/275351122</t>
  </si>
  <si>
    <t>12</t>
  </si>
  <si>
    <t>275313711</t>
  </si>
  <si>
    <t>Základy z betonu prostého patky a bloky z betonu kamenem neprokládaného tř. C 20/25</t>
  </si>
  <si>
    <t>35124649</t>
  </si>
  <si>
    <t>https://podminky.urs.cz/item/CS_URS_2022_02/275313711</t>
  </si>
  <si>
    <t>Pro podpůrné konstrukce</t>
  </si>
  <si>
    <t>((0,8*0,8)*1,5)*7</t>
  </si>
  <si>
    <t>Úpravy povrchů, podlahy a osazování výplní</t>
  </si>
  <si>
    <t>13</t>
  </si>
  <si>
    <t>631311125</t>
  </si>
  <si>
    <t>Mazanina z betonu prostého bez zvýšených nároků na prostředí tl. přes 80 do 120 mm tř. C 20/25</t>
  </si>
  <si>
    <t>903283926</t>
  </si>
  <si>
    <t>https://podminky.urs.cz/item/CS_URS_2022_02/631311125</t>
  </si>
  <si>
    <t>Zabetonování děr v podlaze 1.NP</t>
  </si>
  <si>
    <t>(28,8*2)*0,1</t>
  </si>
  <si>
    <t>20*0,1</t>
  </si>
  <si>
    <t>14</t>
  </si>
  <si>
    <t>631319173</t>
  </si>
  <si>
    <t>Příplatek k cenám mazanin za stržení povrchu spodní vrstvy mazaniny latí před vložením výztuže nebo pletiva pro tl. obou vrstev mazaniny přes 80 do 120 mm</t>
  </si>
  <si>
    <t>1768658899</t>
  </si>
  <si>
    <t>https://podminky.urs.cz/item/CS_URS_2022_02/631319173</t>
  </si>
  <si>
    <t>631362021</t>
  </si>
  <si>
    <t>Výztuž mazanin ze svařovaných sítí z drátů typu KARI</t>
  </si>
  <si>
    <t>1638141339</t>
  </si>
  <si>
    <t>https://podminky.urs.cz/item/CS_URS_2022_02/631362021</t>
  </si>
  <si>
    <t>((77,6*3,022)*1,3)/1000</t>
  </si>
  <si>
    <t>Ostatní konstrukce a práce, bourání</t>
  </si>
  <si>
    <t>16</t>
  </si>
  <si>
    <t>009-x1</t>
  </si>
  <si>
    <t>D+M+PH Zabezpečení nebouraných částí stavby na parcele 1126/1 - ochránění střechy nad plynovou kotelnou OSB deskami uložených na geotextilii a popruhy přichycenými ke stávajícím plechům - cena vč. pomocného lešení, likvidace odpadu, úklid, apod....</t>
  </si>
  <si>
    <t>-1845177217</t>
  </si>
  <si>
    <t>19*11,5*10</t>
  </si>
  <si>
    <t>17</t>
  </si>
  <si>
    <t>009-x2</t>
  </si>
  <si>
    <t>Odstrojení stavby - např. zbytky elektroinstalace, dveře, ocelová okna s výplní, úklid odpadků, apod....</t>
  </si>
  <si>
    <t>soubor</t>
  </si>
  <si>
    <t>-1273219424</t>
  </si>
  <si>
    <t>18</t>
  </si>
  <si>
    <t>009-x3</t>
  </si>
  <si>
    <t>Provedení montážních otvorů ve stropech nad místností s vraty v 1.NP vč. likvidace odpadu</t>
  </si>
  <si>
    <t>32886030</t>
  </si>
  <si>
    <t>P</t>
  </si>
  <si>
    <t xml:space="preserve">Poznámka k položce:_x000D_
K dalším přípravným pracím patří provedení montážních otvorů ve stropech nad místností s vraty v 1.NP, kde bude v budoucnu osazen kontejner a do otvorů budou uchyceny shozy. </t>
  </si>
  <si>
    <t>19</t>
  </si>
  <si>
    <t>941111132</t>
  </si>
  <si>
    <t>Montáž lešení řadového trubkového lehkého pracovního s podlahami s provozním zatížením tř. 3 do 200 kg/m2 šířky tř. W12 od 1,2 do 1,5 m, výšky přes 10 do 25 m</t>
  </si>
  <si>
    <t>1757926584</t>
  </si>
  <si>
    <t>https://podminky.urs.cz/item/CS_URS_2022_02/941111132</t>
  </si>
  <si>
    <t>Pro zamezení prašnosti mezi demolovanou stavbou a novou plynovou kotelnou</t>
  </si>
  <si>
    <t>((41,74+15,25)*1,5)*18</t>
  </si>
  <si>
    <t>20</t>
  </si>
  <si>
    <t>941111232</t>
  </si>
  <si>
    <t>Montáž lešení řadového trubkového lehkého pracovního s podlahami s provozním zatížením tř. 3 do 200 kg/m2 Příplatek za první a každý další den použití lešení k ceně -1132</t>
  </si>
  <si>
    <t>-1190428841</t>
  </si>
  <si>
    <t>https://podminky.urs.cz/item/CS_URS_2022_02/941111232</t>
  </si>
  <si>
    <t>1538,73*122</t>
  </si>
  <si>
    <t>941111832</t>
  </si>
  <si>
    <t>Demontáž lešení řadového trubkového lehkého pracovního s podlahami s provozním zatížením tř. 3 do 200 kg/m2 šířky tř. W12 od 1,2 do 1,5 m, výšky přes 10 do 25 m</t>
  </si>
  <si>
    <t>-146170906</t>
  </si>
  <si>
    <t>https://podminky.urs.cz/item/CS_URS_2022_02/941111832</t>
  </si>
  <si>
    <t>22</t>
  </si>
  <si>
    <t>943211111</t>
  </si>
  <si>
    <t>Montáž lešení prostorového rámového lehkého pracovního s podlahami s provozním zatížením tř. 3 do 200 kg/m2, výšky do 10 m</t>
  </si>
  <si>
    <t>485956182</t>
  </si>
  <si>
    <t>https://podminky.urs.cz/item/CS_URS_2022_02/943211111</t>
  </si>
  <si>
    <t>Podpůrné konstrukce stropů levé části budovy - odměřeno v .DWG</t>
  </si>
  <si>
    <t>Pod stropem 1.NP</t>
  </si>
  <si>
    <t>156,67*4</t>
  </si>
  <si>
    <t>Pod stropem 2.NP</t>
  </si>
  <si>
    <t>156,67*4,15</t>
  </si>
  <si>
    <t>Pod stropem 3.NP</t>
  </si>
  <si>
    <t>156,67*4,2</t>
  </si>
  <si>
    <t>23</t>
  </si>
  <si>
    <t>943211211</t>
  </si>
  <si>
    <t>Montáž lešení prostorového rámového lehkého pracovního s podlahami Příplatek za první a každý další den použití lešení k ceně -1111</t>
  </si>
  <si>
    <t>-404883580</t>
  </si>
  <si>
    <t>https://podminky.urs.cz/item/CS_URS_2022_02/943211211</t>
  </si>
  <si>
    <t>1934,875*90</t>
  </si>
  <si>
    <t>24</t>
  </si>
  <si>
    <t>943211811</t>
  </si>
  <si>
    <t>Demontáž lešení prostorového rámového lehkého pracovního s podlahami s provozním zatížením tř. 3 do 200 kg/m2, výšky do 10 m</t>
  </si>
  <si>
    <t>1222407545</t>
  </si>
  <si>
    <t>https://podminky.urs.cz/item/CS_URS_2022_02/943211811</t>
  </si>
  <si>
    <t>25</t>
  </si>
  <si>
    <t>943221112</t>
  </si>
  <si>
    <t>Montáž lešení prostorového rámového těžkého pracovního s podlahami s provozním zatížením tř. 4 do 300 kg/m2, výšky přes 10 do 25 m</t>
  </si>
  <si>
    <t>-876418663</t>
  </si>
  <si>
    <t>https://podminky.urs.cz/item/CS_URS_2022_02/943221112</t>
  </si>
  <si>
    <t>Lešení v hale - odměřeno v .DWG</t>
  </si>
  <si>
    <t>354,57*16,6</t>
  </si>
  <si>
    <t>26</t>
  </si>
  <si>
    <t>943221212</t>
  </si>
  <si>
    <t>Montáž lešení prostorového rámového těžkého pracovního s podlahami Příplatek za první a každý další den použití lešení k ceně -1112</t>
  </si>
  <si>
    <t>-2113279386</t>
  </si>
  <si>
    <t>https://podminky.urs.cz/item/CS_URS_2022_02/943221212</t>
  </si>
  <si>
    <t>5885,862*90</t>
  </si>
  <si>
    <t>27</t>
  </si>
  <si>
    <t>943221812</t>
  </si>
  <si>
    <t>Demontáž lešení prostorového rámového těžkého pracovního s podlahami s provozním zatížením tř. 4 do 300 kg/m2, výšky přes 10 do 25 m</t>
  </si>
  <si>
    <t>-1798189577</t>
  </si>
  <si>
    <t>https://podminky.urs.cz/item/CS_URS_2022_02/943221812</t>
  </si>
  <si>
    <t>28</t>
  </si>
  <si>
    <t>949211111</t>
  </si>
  <si>
    <t>Montáž lešeňové podlahy pro trubková lešení z fošen, prken nebo dřevěných sbíjených lešeňových dílců s příčníky nebo podélníky, ve výšce do 10 m</t>
  </si>
  <si>
    <t>591543770</t>
  </si>
  <si>
    <t>https://podminky.urs.cz/item/CS_URS_2022_02/949211111</t>
  </si>
  <si>
    <t>156,67</t>
  </si>
  <si>
    <t>Pod střechama pravé části budovy</t>
  </si>
  <si>
    <t>354,67</t>
  </si>
  <si>
    <t>29</t>
  </si>
  <si>
    <t>949211211</t>
  </si>
  <si>
    <t>Montáž lešeňové podlahy pro trubková lešení Příplatek za první a každý další den použití lešení k ceně -1111 nebo -1112</t>
  </si>
  <si>
    <t>621980958</t>
  </si>
  <si>
    <t>https://podminky.urs.cz/item/CS_URS_2022_02/949211211</t>
  </si>
  <si>
    <t>824,68*90</t>
  </si>
  <si>
    <t>30</t>
  </si>
  <si>
    <t>949211811</t>
  </si>
  <si>
    <t>Demontáž lešeňové podlahy pro trubková lešení z fošen, prken nebo dřevěných sbíjených lešeňových dílců s příčníky nebo podélníky, ve výšce do 10 m</t>
  </si>
  <si>
    <t>1390585635</t>
  </si>
  <si>
    <t>https://podminky.urs.cz/item/CS_URS_2022_02/949211811</t>
  </si>
  <si>
    <t>31</t>
  </si>
  <si>
    <t>965042221</t>
  </si>
  <si>
    <t>Bourání mazanin betonových nebo z litého asfaltu tl. přes 100 mm, plochy do 1 m2</t>
  </si>
  <si>
    <t>-864689620</t>
  </si>
  <si>
    <t>https://podminky.urs.cz/item/CS_URS_2022_02/965042221</t>
  </si>
  <si>
    <t>((1*1)*0,3)*2</t>
  </si>
  <si>
    <t>32</t>
  </si>
  <si>
    <t>965082923</t>
  </si>
  <si>
    <t>Odstranění násypu pod podlahami nebo ochranného násypu na střechách tl. do 100 mm, plochy přes 2 m2</t>
  </si>
  <si>
    <t>1959096252</t>
  </si>
  <si>
    <t>https://podminky.urs.cz/item/CS_URS_2022_02/965082923</t>
  </si>
  <si>
    <t>Odstranění veškeré škváry, strusky a kotelního prachu</t>
  </si>
  <si>
    <t>100</t>
  </si>
  <si>
    <t>33</t>
  </si>
  <si>
    <t>981011711</t>
  </si>
  <si>
    <t>Demolice budov postupným rozebíráním z monolitického nebo montovaného železobetonu včetně výplňového zdiva, s podílem konstrukcí do 10 %</t>
  </si>
  <si>
    <t>-847650720</t>
  </si>
  <si>
    <t>https://podminky.urs.cz/item/CS_URS_2022_02/981011711</t>
  </si>
  <si>
    <t>(40,241*11,935)*17,95</t>
  </si>
  <si>
    <t>34</t>
  </si>
  <si>
    <t>981332111</t>
  </si>
  <si>
    <t>Demolice ocelových konstrukcí hal, sil, technologických zařízení apod. jakýmkoliv způsobem</t>
  </si>
  <si>
    <t>-736227352</t>
  </si>
  <si>
    <t>https://podminky.urs.cz/item/CS_URS_2022_02/981332111</t>
  </si>
  <si>
    <t>Poznámka k položce:_x000D_
DEMOLICE OCELOVÝCH KONSTRUKCÍ PROVÁDĚT TAK, ABY BYLA ZACHOVÁNA CELKOVÁ DÉLKA JEDNOTLIVÝCH PRVKŮ (NEROZŘEZÁVAT NA MENŠÍ DÍLY)</t>
  </si>
  <si>
    <t>997</t>
  </si>
  <si>
    <t>Přesun sutě</t>
  </si>
  <si>
    <t>35</t>
  </si>
  <si>
    <t>997006002</t>
  </si>
  <si>
    <t>Úprava stavebního odpadu třídění na jednotlivé druhy</t>
  </si>
  <si>
    <t>-1788691660</t>
  </si>
  <si>
    <t>https://podminky.urs.cz/item/CS_URS_2022_02/997006002</t>
  </si>
  <si>
    <t>Poznámka k položce:_x000D_
Nedílnou součástí díla je zejména výroba Recyklovaného stavebního  materiálu – recyklát (RSM) – jedná se o materiálový výstup ze zařízení k využívání a úpravě SDO, kategorie ostatní odpad a odpadů podobných, SDO, spočívající ve změně zrnitosti a jeho roztřídění na velikostní frakce, v zařízeních k tomu určených a certifikovaných._x000D_
_x000D_
Recyklovaný stavební materiál bude členěn na :_x000D_
_x000D_
· recyklát z betonu – recyklované kamenivo získané drcením_x000D_
_x000D_
a tříděním betonu a betonových výrobků, obsah složky Rc ≥ 90% hm.1, obsah (Ru_x000D_
_x000D_
+ Rb) ≤ 6%, maximální obsah složky Rg ≤ 1% hm. Maximální obsah jiných,_x000D_
_x000D_
ostatních a plovoucích částic (X+Y+FL) je 3% hm. FL se stanovuje objemově podle_x000D_
_x000D_
ČSN EN 933-11. Pozn. Maximální množství plovoucích částic (FL) je 1%._x000D_
_x000D_
· recyklát ze zdiva – recyklované kamenivo získané drcením a tříděním pálených_x000D_
_x000D_
a nepálených zdících prvků (např. cihly, obkladačky, vápenopískové prvky,_x000D_
_x000D_
pórobetonové tvárnice) a betonu s celkovým obsahem složek Rb + Rc + Ru ≥ 90%_x000D_
_x000D_
hm. Složka jiných, ostatních a plovoucích částic (X+Y+FL) je maximálně 10% hm._x000D_
_x000D_
jiné částice (X) – v souladu s ČSN EN 933-11 se jedná o přilnavé částice (tj._x000D_
_x000D_
jemnozrnné jílovité zeminy a nečistoty), různorodé částice jako kovy (železné_x000D_
_x000D_
a neželezné), neplovoucí dřevo, stavební plasty a pryž, sádrová omítka apod.;_x000D_
_x000D_
ostatní částice (Y) – jedná se o částice nestavebního charakteru např. papír,_x000D_
_x000D_
polyetylénové obaly, textil, organické materiály (např. humus, rašelina), apod._x000D_
_x000D_
Z hlediska stanovování obsahu ostatních částic (Y) se tyto přiřazují při zkoušce_x000D_
_x000D_
podle ČSN EN 933-11 ke složce jiných částic (X)._x000D_
_x000D_
· plovoucí částice (FL) – stanoví se v souladu s ČSN EN 933-11. Jedná se_x000D_
_x000D_
o částice, které plovou ve vodě (např. plovoucí dřevo, polystyrén, apod.).</t>
  </si>
  <si>
    <t>36</t>
  </si>
  <si>
    <t>997006005</t>
  </si>
  <si>
    <t>Úprava stavebního odpadu drcení s dopravou na vzdálenost do 100 m a naložením do drtícího zařízení ze zdiva cihelného, kamenného a smíšeného</t>
  </si>
  <si>
    <t>588161110</t>
  </si>
  <si>
    <t>https://podminky.urs.cz/item/CS_URS_2022_02/997006005</t>
  </si>
  <si>
    <t>37</t>
  </si>
  <si>
    <t>997006007</t>
  </si>
  <si>
    <t>Úprava stavebního odpadu drcení s dopravou na vzdálenost do 100 m a naložením do drtícího zařízení ze zdiva železobetonového</t>
  </si>
  <si>
    <t>809031512</t>
  </si>
  <si>
    <t>https://podminky.urs.cz/item/CS_URS_2022_02/997006007</t>
  </si>
  <si>
    <t>38</t>
  </si>
  <si>
    <t>997006512</t>
  </si>
  <si>
    <t>Vodorovná doprava suti na skládku s naložením na dopravní prostředek a složením přes 100 m do 1 km</t>
  </si>
  <si>
    <t>817074301</t>
  </si>
  <si>
    <t>https://podminky.urs.cz/item/CS_URS_2022_02/997006512</t>
  </si>
  <si>
    <t>Veškerý vybouraný materiál na deponii</t>
  </si>
  <si>
    <t>2851,017</t>
  </si>
  <si>
    <t>Z deponie na skládku (skládka Tisová) - vše mimo betonu, cihel a oceli</t>
  </si>
  <si>
    <t>140+7,925+50</t>
  </si>
  <si>
    <t>39</t>
  </si>
  <si>
    <t>997006519</t>
  </si>
  <si>
    <t>Vodorovná doprava suti na skládku Příplatek k ceně -6512 za každý další i započatý 1 km</t>
  </si>
  <si>
    <t>-355261818</t>
  </si>
  <si>
    <t>https://podminky.urs.cz/item/CS_URS_2022_02/997006519</t>
  </si>
  <si>
    <t>(140+7,925+50)*25</t>
  </si>
  <si>
    <t>Z deponie na stavbu - recyklát</t>
  </si>
  <si>
    <t>315,84*2</t>
  </si>
  <si>
    <t>40</t>
  </si>
  <si>
    <t>997013631</t>
  </si>
  <si>
    <t>Poplatek za uložení stavebního odpadu na skládce (skládkovné) směsného stavebního a demoličního zatříděného do Katalogu odpadů pod kódem 17 09 04</t>
  </si>
  <si>
    <t>1400587586</t>
  </si>
  <si>
    <t>https://podminky.urs.cz/item/CS_URS_2022_02/997013631</t>
  </si>
  <si>
    <t>41</t>
  </si>
  <si>
    <t>997013645</t>
  </si>
  <si>
    <t>Poplatek za uložení stavebního odpadu na skládce (skládkovné) asfaltového bez obsahu dehtu zatříděného do Katalogu odpadů pod kódem 17 03 02</t>
  </si>
  <si>
    <t>-1003139210</t>
  </si>
  <si>
    <t>https://podminky.urs.cz/item/CS_URS_2022_02/997013645</t>
  </si>
  <si>
    <t>42</t>
  </si>
  <si>
    <t>997013655/R</t>
  </si>
  <si>
    <t>Poplatek za uložení stavebního odpadu na skládce (skládkovné) škvára, struska a kotelní prach uvedeného pod číslem 10 01 04</t>
  </si>
  <si>
    <t>-1223160983</t>
  </si>
  <si>
    <t>https://podminky.urs.cz/item/CS_URS_2022_02/997013655/R</t>
  </si>
  <si>
    <t>998</t>
  </si>
  <si>
    <t>Přesun hmot</t>
  </si>
  <si>
    <t>43</t>
  </si>
  <si>
    <t>998001123</t>
  </si>
  <si>
    <t>Přesun hmot pro demolice objektů výšky do 21 m</t>
  </si>
  <si>
    <t>-264579415</t>
  </si>
  <si>
    <t>https://podminky.urs.cz/item/CS_URS_2022_02/998001123</t>
  </si>
  <si>
    <t>PSV</t>
  </si>
  <si>
    <t>Práce a dodávky PSV</t>
  </si>
  <si>
    <t>712</t>
  </si>
  <si>
    <t>Povlakové krytiny</t>
  </si>
  <si>
    <t>44</t>
  </si>
  <si>
    <t>712340833</t>
  </si>
  <si>
    <t>Odstranění povlakové krytiny střech plochých do 10° z přitavených pásů NAIP v plné ploše třívrstvé</t>
  </si>
  <si>
    <t>88733361</t>
  </si>
  <si>
    <t>https://podminky.urs.cz/item/CS_URS_2022_02/712340833</t>
  </si>
  <si>
    <t>40,241*11,935</t>
  </si>
  <si>
    <t>767</t>
  </si>
  <si>
    <t>Konstrukce zámečnické</t>
  </si>
  <si>
    <t>45</t>
  </si>
  <si>
    <t>767996705/R2</t>
  </si>
  <si>
    <t>Demontáž ostatních zámečnických konstrukcí o hmotnosti jednotlivých dílů řezáním</t>
  </si>
  <si>
    <t>kg</t>
  </si>
  <si>
    <t>1747086166</t>
  </si>
  <si>
    <t>Ostatní ocelové konstrukce - např. zakrytí podlah, zábradlí, apod...</t>
  </si>
  <si>
    <t>100000</t>
  </si>
  <si>
    <t>46</t>
  </si>
  <si>
    <t>767995116</t>
  </si>
  <si>
    <t>Montáž ostatních atypických zámečnických konstrukcí hmotnosti přes 100 do 250 kg</t>
  </si>
  <si>
    <t>1528101067</t>
  </si>
  <si>
    <t>https://podminky.urs.cz/item/CS_URS_2022_02/767995116</t>
  </si>
  <si>
    <t>Podpůrná kosntrukce nebourané části budovy - ovel bude využita z demolice stavby</t>
  </si>
  <si>
    <t>(6,1*30,7)*7</t>
  </si>
  <si>
    <t>47</t>
  </si>
  <si>
    <t>998767101</t>
  </si>
  <si>
    <t>Přesun hmot pro zámečnické konstrukce stanovený z hmotnosti přesunovaného materiálu vodorovná dopravní vzdálenost do 50 m v objektech výšky do 6 m</t>
  </si>
  <si>
    <t>265397009</t>
  </si>
  <si>
    <t>https://podminky.urs.cz/item/CS_URS_2022_02/998767101</t>
  </si>
  <si>
    <t>01b - Neuznatelné náklady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</si>
  <si>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</si>
  <si>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</si>
  <si>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</si>
  <si>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</si>
  <si>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VRN9 - Ostatní náklady</t>
  </si>
  <si>
    <t>944611111/R</t>
  </si>
  <si>
    <t>Montáž ochranné plachty zavěšené na konstrukci lešení - plachtovina z nepropustného materiálu</t>
  </si>
  <si>
    <t>1491054039</t>
  </si>
  <si>
    <t>Pro zamezení prašnosti mezi demolovanou stavbou a novou plynovou kotelnou - 2 vrstvy</t>
  </si>
  <si>
    <t>(((41,74+15,25)*1,5)*18)*2</t>
  </si>
  <si>
    <t>944611211</t>
  </si>
  <si>
    <t>Montáž ochranné plachty Příplatek za první a každý další den použití plachty k ceně -1111</t>
  </si>
  <si>
    <t>1931195901</t>
  </si>
  <si>
    <t>https://podminky.urs.cz/item/CS_URS_2022_02/944611211</t>
  </si>
  <si>
    <t>3077,46*122</t>
  </si>
  <si>
    <t>944611811/R</t>
  </si>
  <si>
    <t>Demontáž ochranné plachty zavěšené na konstrukci lešení - plachtovina z nepropustného materiálu</t>
  </si>
  <si>
    <t>1400850358</t>
  </si>
  <si>
    <t>VRN</t>
  </si>
  <si>
    <t>Vedlejší rozpočtové náklady</t>
  </si>
  <si>
    <t>VRN1</t>
  </si>
  <si>
    <t>Průzkumné, geodetické a projektové práce</t>
  </si>
  <si>
    <t>013294000/R</t>
  </si>
  <si>
    <t>Ostatní dokumentace - statický výpočet lešení</t>
  </si>
  <si>
    <t>1024</t>
  </si>
  <si>
    <t>-224742525</t>
  </si>
  <si>
    <t>VRN3</t>
  </si>
  <si>
    <t>Zařízení staveniště</t>
  </si>
  <si>
    <t>030001000</t>
  </si>
  <si>
    <t>850877280</t>
  </si>
  <si>
    <t>https://podminky.urs.cz/item/CS_URS_2022_02/030001000</t>
  </si>
  <si>
    <t>033002000/R</t>
  </si>
  <si>
    <t>Náklady na energie (voda, elektro, apod...)</t>
  </si>
  <si>
    <t>-1987817379</t>
  </si>
  <si>
    <t>https://podminky.urs.cz/item/CS_URS_2022_02/033002000/R</t>
  </si>
  <si>
    <t>VRN4</t>
  </si>
  <si>
    <t>Inženýrská činnost</t>
  </si>
  <si>
    <t>042903000/R</t>
  </si>
  <si>
    <t>Ostatní posudky - průběžný odběr vzorků odpadů vč. jejich vyhodnocení</t>
  </si>
  <si>
    <t>kus</t>
  </si>
  <si>
    <t>1996799800</t>
  </si>
  <si>
    <t>VRN9</t>
  </si>
  <si>
    <t>Ostatní náklady</t>
  </si>
  <si>
    <t>094002000/R</t>
  </si>
  <si>
    <t>Ostatní náklady související s výstavbou - stálá pamětní tabule po ukončení realizace (400 x 300 mm), plast</t>
  </si>
  <si>
    <t>682955968</t>
  </si>
  <si>
    <t>https://podminky.urs.cz/item/CS_URS_2022_02/094002000/R</t>
  </si>
  <si>
    <t>VRN9-x1</t>
  </si>
  <si>
    <t xml:space="preserve">Revize a výměna filtrů kogeneračních jednotek </t>
  </si>
  <si>
    <t>-323386262</t>
  </si>
  <si>
    <t>Poznámka k položce:_x000D_
Součástí realizace zakázky je také zajištění revize a výměny filtrů kogeneračních jednotek (podmínky jsou součástí dokladové části projektové dokumentace). Provozovatelem KGJ je ČEZ Energo, s.r.o., člen ČEZ ESCO, Sídlo: Duhová 1531/3, 140 00 Praha 4-Michle, Pracoviště: Ostrov, 363 01, Ing. Martin Macek, Regionální vedoucí provozů Mobil: +420 702 009 198, e-mail: martin.macek@cezenergo.cz, www.cezenergo.cz www.cezesco.cz. Servisní organizací je pak TEDOM, Lukáš Hrnčíř, lukas.hrncir@tedom.com, 602 160 978. Veškeré práce, které by mohly ovlivnit provoz KGJ, je nezbytné provádět v souladu s harmonogramem provozu, který je součástí této ZD a po projednání se zástupci provozovatele. V Harmonogramu je vyčleněn časový úsek kdy bude možné v době provozní přestávky KGJ provádět prašné činnosti. Práce, které neovlivní provoz KGJ (odstrojení stavby, demontáže ocelových konstrukcí a pod) mohou být prováděny průběžně v rozsahu dle smlouvy o dílo.</t>
  </si>
  <si>
    <t>02 - SO 02 - Demolice haly</t>
  </si>
  <si>
    <t>02a - Uznatelné náklady</t>
  </si>
  <si>
    <t xml:space="preserve">    762 - Konstrukce tesařské</t>
  </si>
  <si>
    <t xml:space="preserve">    764 - Konstrukce klempířské</t>
  </si>
  <si>
    <t xml:space="preserve">    765 - Krytina skládaná</t>
  </si>
  <si>
    <t xml:space="preserve">    766 - Konstrukce truhlářské</t>
  </si>
  <si>
    <t>-604557945</t>
  </si>
  <si>
    <t>Zásyp rýh po základových pasech - odhad</t>
  </si>
  <si>
    <t>(28,8+28,8+4,2+4,2+4,2)*(0,4*0,5)</t>
  </si>
  <si>
    <t>M</t>
  </si>
  <si>
    <t>10364100/R</t>
  </si>
  <si>
    <t>nákup hutnitelné zeminy</t>
  </si>
  <si>
    <t>-695172718</t>
  </si>
  <si>
    <t>968072455</t>
  </si>
  <si>
    <t>Vybourání kovových rámů oken s křídly, dveřních zárubní, vrat, stěn, ostění nebo obkladů dveřních zárubní, plochy do 2 m2</t>
  </si>
  <si>
    <t>870994976</t>
  </si>
  <si>
    <t>https://podminky.urs.cz/item/CS_URS_2022_02/968072455</t>
  </si>
  <si>
    <t>(0,8*2)*2</t>
  </si>
  <si>
    <t>0,9*2</t>
  </si>
  <si>
    <t>968062375</t>
  </si>
  <si>
    <t>Vybourání dřevěných rámů oken s křídly, dveřních zárubní, vrat, stěn, ostění nebo obkladů rámů oken s křídly zdvojených, plochy do 2 m2</t>
  </si>
  <si>
    <t>474655856</t>
  </si>
  <si>
    <t>https://podminky.urs.cz/item/CS_URS_2022_02/968062375</t>
  </si>
  <si>
    <t>1*1,3</t>
  </si>
  <si>
    <t>962031133</t>
  </si>
  <si>
    <t>Bourání příček z cihel, tvárnic nebo příčkovek z cihel pálených, plných nebo dutých na maltu vápennou nebo vápenocementovou, tl. do 150 mm</t>
  </si>
  <si>
    <t>543347400</t>
  </si>
  <si>
    <t>https://podminky.urs.cz/item/CS_URS_2022_02/962031133</t>
  </si>
  <si>
    <t>3*2,8</t>
  </si>
  <si>
    <t>-0,9*2</t>
  </si>
  <si>
    <t>962032231</t>
  </si>
  <si>
    <t>Bourání zdiva nadzákladového z cihel nebo tvárnic z cihel pálených nebo vápenopískových, na maltu vápennou nebo vápenocementovou, objemu přes 1 m3</t>
  </si>
  <si>
    <t>1710726081</t>
  </si>
  <si>
    <t>https://podminky.urs.cz/item/CS_URS_2022_02/962032231</t>
  </si>
  <si>
    <t>(3,6+3,6+4,4+4,4)*(2,8*0,3)</t>
  </si>
  <si>
    <t>-(0,9*2)*0,3</t>
  </si>
  <si>
    <t>-(1*2)*0,3</t>
  </si>
  <si>
    <t>-(1*1,3)*0,3</t>
  </si>
  <si>
    <t>965042141</t>
  </si>
  <si>
    <t>Bourání mazanin betonových nebo z litého asfaltu tl. do 100 mm, plochy přes 4 m2</t>
  </si>
  <si>
    <t>2001307461</t>
  </si>
  <si>
    <t>https://podminky.urs.cz/item/CS_URS_2022_02/965042141</t>
  </si>
  <si>
    <t>(28,8*5)*0,1</t>
  </si>
  <si>
    <t>965049111</t>
  </si>
  <si>
    <t>Bourání mazanin Příplatek k cenám za bourání mazanin betonových se svařovanou sítí, tl. do 100 mm</t>
  </si>
  <si>
    <t>-540741822</t>
  </si>
  <si>
    <t>https://podminky.urs.cz/item/CS_URS_2022_02/965049111</t>
  </si>
  <si>
    <t>961044111</t>
  </si>
  <si>
    <t>Bourání základů z betonu prostého</t>
  </si>
  <si>
    <t>-576453144</t>
  </si>
  <si>
    <t>https://podminky.urs.cz/item/CS_URS_2022_02/961044111</t>
  </si>
  <si>
    <t>Odhad</t>
  </si>
  <si>
    <t>941211111</t>
  </si>
  <si>
    <t>Montáž lešení řadového rámového lehkého pracovního s podlahami s provozním zatížením tř. 3 do 200 kg/m2 šířky tř. SW06 od 0,6 do 0,9 m, výšky do 10 m</t>
  </si>
  <si>
    <t>1788418136</t>
  </si>
  <si>
    <t>https://podminky.urs.cz/item/CS_URS_2022_02/941211111</t>
  </si>
  <si>
    <t>27*4</t>
  </si>
  <si>
    <t>27*6</t>
  </si>
  <si>
    <t>10*6</t>
  </si>
  <si>
    <t>941211211</t>
  </si>
  <si>
    <t>Montáž lešení řadového rámového lehkého pracovního s podlahami s provozním zatížením tř. 3 do 200 kg/m2 Příplatek za první a každý další den použití lešení k ceně -1111 nebo -1112</t>
  </si>
  <si>
    <t>1372242837</t>
  </si>
  <si>
    <t>https://podminky.urs.cz/item/CS_URS_2022_02/941211211</t>
  </si>
  <si>
    <t>330*21</t>
  </si>
  <si>
    <t>941211811</t>
  </si>
  <si>
    <t>Demontáž lešení řadového rámového lehkého pracovního s provozním zatížením tř. 3 do 200 kg/m2 šířky tř. SW06 od 0,6 do 0,9 m, výšky do 10 m</t>
  </si>
  <si>
    <t>1698253003</t>
  </si>
  <si>
    <t>https://podminky.urs.cz/item/CS_URS_2022_02/941211811</t>
  </si>
  <si>
    <t>997006014</t>
  </si>
  <si>
    <t>Úprava stavebního odpadu pytlování nebezpečného odpadu s obsahem azbestu z vlnitých tabulí</t>
  </si>
  <si>
    <t>-1192841566</t>
  </si>
  <si>
    <t>https://podminky.urs.cz/item/CS_URS_2022_02/997006014</t>
  </si>
  <si>
    <t>997013211</t>
  </si>
  <si>
    <t>Vnitrostaveništní doprava suti a vybouraných hmot vodorovně do 50 m svisle ručně pro budovy a haly výšky do 6 m</t>
  </si>
  <si>
    <t>-1335254494</t>
  </si>
  <si>
    <t>https://podminky.urs.cz/item/CS_URS_2022_02/997013211</t>
  </si>
  <si>
    <t>997002611</t>
  </si>
  <si>
    <t>Nakládání suti a vybouraných hmot na dopravní prostředek pro vodorovné přemístění</t>
  </si>
  <si>
    <t>225448710</t>
  </si>
  <si>
    <t>https://podminky.urs.cz/item/CS_URS_2022_02/997002611</t>
  </si>
  <si>
    <t>997013501</t>
  </si>
  <si>
    <t>Odvoz suti a vybouraných hmot na skládku nebo meziskládku se složením, na vzdálenost do 1 km</t>
  </si>
  <si>
    <t>2088096442</t>
  </si>
  <si>
    <t>https://podminky.urs.cz/item/CS_URS_2022_02/997013501</t>
  </si>
  <si>
    <t>997013509</t>
  </si>
  <si>
    <t>Odvoz suti a vybouraných hmot na skládku nebo meziskládku se složením, na vzdálenost Příplatek k ceně za každý další i započatý 1 km přes 1 km</t>
  </si>
  <si>
    <t>-1752862639</t>
  </si>
  <si>
    <t>https://podminky.urs.cz/item/CS_URS_2022_02/997013509</t>
  </si>
  <si>
    <t>97,34*25</t>
  </si>
  <si>
    <t>997013601</t>
  </si>
  <si>
    <t>Poplatek za uložení stavebního odpadu na skládce (skládkovné) z prostého betonu zatříděného do Katalogu odpadů pod kódem 17 01 01</t>
  </si>
  <si>
    <t>-1248194892</t>
  </si>
  <si>
    <t>https://podminky.urs.cz/item/CS_URS_2022_02/997013601</t>
  </si>
  <si>
    <t>997013602</t>
  </si>
  <si>
    <t>Poplatek za uložení stavebního odpadu na skládce (skládkovné) z armovaného betonu zatříděného do Katalogu odpadů pod kódem 17 01 01</t>
  </si>
  <si>
    <t>-1648761801</t>
  </si>
  <si>
    <t>https://podminky.urs.cz/item/CS_URS_2022_02/997013602</t>
  </si>
  <si>
    <t>997013603</t>
  </si>
  <si>
    <t>Poplatek za uložení stavebního odpadu na skládce (skládkovné) cihelného zatříděného do Katalogu odpadů pod kódem 17 01 02</t>
  </si>
  <si>
    <t>182661882</t>
  </si>
  <si>
    <t>https://podminky.urs.cz/item/CS_URS_2022_02/997013603</t>
  </si>
  <si>
    <t>423363558</t>
  </si>
  <si>
    <t>997013811</t>
  </si>
  <si>
    <t>Poplatek za uložení stavebního odpadu na skládce (skládkovné) dřevěného zatříděného do Katalogu odpadů pod kódem 17 02 01</t>
  </si>
  <si>
    <t>-2078942293</t>
  </si>
  <si>
    <t>https://podminky.urs.cz/item/CS_URS_2022_02/997013811</t>
  </si>
  <si>
    <t>997013821</t>
  </si>
  <si>
    <t>Poplatek za uložení stavebního odpadu na skládce (skládkovné) ze stavebních materiálů obsahujících azbest zatříděných do Katalogu odpadů pod kódem 17 06 05</t>
  </si>
  <si>
    <t>230040066</t>
  </si>
  <si>
    <t>https://podminky.urs.cz/item/CS_URS_2022_02/997013821</t>
  </si>
  <si>
    <t>998014211</t>
  </si>
  <si>
    <t>Přesun hmot pro budovy a haly občanské výstavby, bydlení, výrobu a služby s nosnou svislou konstrukcí montovanou z dílců kovových vodorovná dopravní vzdálenost do 100 m, pro budovy a haly jednopodlažní</t>
  </si>
  <si>
    <t>1738606332</t>
  </si>
  <si>
    <t>https://podminky.urs.cz/item/CS_URS_2022_02/998014211</t>
  </si>
  <si>
    <t>762</t>
  </si>
  <si>
    <t>Konstrukce tesařské</t>
  </si>
  <si>
    <t>762841812</t>
  </si>
  <si>
    <t>Demontáž podbíjení obkladů stropů a střech sklonu do 60° z hrubých prken tl. do 35 mm s omítkou</t>
  </si>
  <si>
    <t>-1849833051</t>
  </si>
  <si>
    <t>https://podminky.urs.cz/item/CS_URS_2022_02/762841812</t>
  </si>
  <si>
    <t>3*2</t>
  </si>
  <si>
    <t>3*2,25</t>
  </si>
  <si>
    <t>762-x1</t>
  </si>
  <si>
    <t>Vybourání nosné konstrukce stropu z dřevěných trámů</t>
  </si>
  <si>
    <t>-368361621</t>
  </si>
  <si>
    <t>764</t>
  </si>
  <si>
    <t>Konstrukce klempířské</t>
  </si>
  <si>
    <t>764002851</t>
  </si>
  <si>
    <t>Demontáž klempířských konstrukcí oplechování parapetů do suti</t>
  </si>
  <si>
    <t>m</t>
  </si>
  <si>
    <t>1593421067</t>
  </si>
  <si>
    <t>https://podminky.urs.cz/item/CS_URS_2022_02/764002851</t>
  </si>
  <si>
    <t>765</t>
  </si>
  <si>
    <t>Krytina skládaná</t>
  </si>
  <si>
    <t>765131857</t>
  </si>
  <si>
    <t>Demontáž azbestocementové krytiny vlnité sklonu do 30° do suti</t>
  </si>
  <si>
    <t>-140074901</t>
  </si>
  <si>
    <t>https://podminky.urs.cz/item/CS_URS_2022_02/765131857</t>
  </si>
  <si>
    <t>29,4*5,6</t>
  </si>
  <si>
    <t>765231851/R</t>
  </si>
  <si>
    <t>Demontáž obkladu stěn skládanou azbestocementovou krytinou z vlnité krytiny do suti</t>
  </si>
  <si>
    <t>-900099582</t>
  </si>
  <si>
    <t>28,8*1,77</t>
  </si>
  <si>
    <t>28,8*2,55</t>
  </si>
  <si>
    <t>(5*2)*2,16</t>
  </si>
  <si>
    <t>-3*1</t>
  </si>
  <si>
    <t>-1*0,2</t>
  </si>
  <si>
    <t>766</t>
  </si>
  <si>
    <t>Konstrukce truhlářské</t>
  </si>
  <si>
    <t>766441811</t>
  </si>
  <si>
    <t>Demontáž parapetních desek dřevěných nebo plastových šířky do 300 mm, délky do 1000 mm</t>
  </si>
  <si>
    <t>-721128122</t>
  </si>
  <si>
    <t>https://podminky.urs.cz/item/CS_URS_2022_02/766441811</t>
  </si>
  <si>
    <t>766691914</t>
  </si>
  <si>
    <t>Ostatní práce vyvěšení nebo zavěšení křídel dřevěných dveřních, plochy do 2 m2</t>
  </si>
  <si>
    <t>588226752</t>
  </si>
  <si>
    <t>https://podminky.urs.cz/item/CS_URS_2022_02/766691914</t>
  </si>
  <si>
    <t>767691833</t>
  </si>
  <si>
    <t>Ostatní práce - vyvěšení nebo zavěšení kovových křídel vrat, plochy přes 4 m2</t>
  </si>
  <si>
    <t>-889829137</t>
  </si>
  <si>
    <t>https://podminky.urs.cz/item/CS_URS_2022_02/767691833</t>
  </si>
  <si>
    <t>767651800</t>
  </si>
  <si>
    <t>Demontáž vratových zárubní odřezáním od upevnění, plochy vrat přes 4,5 do 10 m2</t>
  </si>
  <si>
    <t>-750773422</t>
  </si>
  <si>
    <t>https://podminky.urs.cz/item/CS_URS_2022_02/767651800</t>
  </si>
  <si>
    <t>767134802</t>
  </si>
  <si>
    <t>Demontáž stěn a příček z plechů oplechování stěn plechy šroubovanými</t>
  </si>
  <si>
    <t>201331640</t>
  </si>
  <si>
    <t>https://podminky.urs.cz/item/CS_URS_2022_02/767134802</t>
  </si>
  <si>
    <t>(25,2+25,2+5-3-1)*2</t>
  </si>
  <si>
    <t>-1*1,1</t>
  </si>
  <si>
    <t>767996701</t>
  </si>
  <si>
    <t>Demontáž ostatních zámečnických konstrukcí o hmotnosti jednotlivých dílů řezáním do 50 kg</t>
  </si>
  <si>
    <t>-494573142</t>
  </si>
  <si>
    <t>https://podminky.urs.cz/item/CS_URS_2022_02/767996701</t>
  </si>
  <si>
    <t>Trubka na vazníku</t>
  </si>
  <si>
    <t>(29,4*7)*7</t>
  </si>
  <si>
    <t>UPN 100</t>
  </si>
  <si>
    <t>(25,2*4)*10,6</t>
  </si>
  <si>
    <t>Ocelové rámy z trubek</t>
  </si>
  <si>
    <t>((4,85+4,92+1,28+1,23+0,96+0,92+0,77+0,65+0,47+0,52+1,15+0,37+3,4+3,44+0,79+0,61+0,78+0,53+0,69+0,44+0,69+0,35+0,65+0,26+0,63)*7)*9</t>
  </si>
  <si>
    <t>Spojení stěn trubkou</t>
  </si>
  <si>
    <t>(25,2*4)*7</t>
  </si>
  <si>
    <t>02b - Neuznatelné náklady</t>
  </si>
  <si>
    <t xml:space="preserve">    VRN6 - Územní vlivy</t>
  </si>
  <si>
    <t>-1419888477</t>
  </si>
  <si>
    <t>033203000/R</t>
  </si>
  <si>
    <t>-409074121</t>
  </si>
  <si>
    <t>https://podminky.urs.cz/item/CS_URS_2022_02/033203000/R</t>
  </si>
  <si>
    <t>043203003</t>
  </si>
  <si>
    <t>Rozbory azbestu</t>
  </si>
  <si>
    <t>-102267155</t>
  </si>
  <si>
    <t>https://podminky.urs.cz/item/CS_URS_2022_02/043203003</t>
  </si>
  <si>
    <t>VRN6</t>
  </si>
  <si>
    <t>Územní vlivy</t>
  </si>
  <si>
    <t>064203000</t>
  </si>
  <si>
    <t>Práce se škodlivými materiály - kompletní náklady na BOZP s azbestem - např. ochranné pomůcky, zaplachtování lešení, apod...</t>
  </si>
  <si>
    <t>543626908</t>
  </si>
  <si>
    <t>https://podminky.urs.cz/item/CS_URS_2022_02/064203000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</si>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</sst>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5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9" fillId="0" borderId="0" applyNumberFormat="0" applyFill="0" applyBorder="0" applyAlignment="0" applyProtection="0"/>
  </cellStyleXfs>
  <cellXfs count="39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4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4" borderId="8" xfId="0" applyFont="1" applyFill="1" applyBorder="1" applyAlignment="1" applyProtection="1">
      <alignment vertical="center"/>
    </xf>
    <xf numFmtId="0" fontId="21" fillId="4" borderId="9" xfId="0" applyFont="1" applyFill="1" applyBorder="1" applyAlignment="1" applyProtection="1">
      <alignment horizontal="center" vertical="center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22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9" fillId="0" borderId="15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7" fillId="0" borderId="15" xfId="0" applyNumberFormat="1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vertical="center"/>
    </xf>
    <xf numFmtId="166" fontId="27" fillId="0" borderId="0" xfId="0" applyNumberFormat="1" applyFont="1" applyBorder="1" applyAlignment="1" applyProtection="1">
      <alignment vertical="center"/>
    </xf>
    <xf numFmtId="4" fontId="27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8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5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6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166" fontId="1" fillId="0" borderId="21" xfId="0" applyNumberFormat="1" applyFont="1" applyBorder="1" applyAlignment="1" applyProtection="1">
      <alignment vertical="center"/>
    </xf>
    <xf numFmtId="4" fontId="1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2" fillId="0" borderId="13" xfId="0" applyNumberFormat="1" applyFont="1" applyBorder="1" applyAlignment="1" applyProtection="1"/>
    <xf numFmtId="166" fontId="32" fillId="0" borderId="14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3" xfId="0" applyFont="1" applyBorder="1" applyAlignment="1" applyProtection="1">
      <alignment horizontal="center" vertical="center"/>
    </xf>
    <xf numFmtId="49" fontId="21" fillId="0" borderId="23" xfId="0" applyNumberFormat="1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center" vertical="center" wrapText="1"/>
    </xf>
    <xf numFmtId="167" fontId="21" fillId="0" borderId="23" xfId="0" applyNumberFormat="1" applyFont="1" applyBorder="1" applyAlignment="1" applyProtection="1">
      <alignment vertical="center"/>
    </xf>
    <xf numFmtId="4" fontId="21" fillId="2" borderId="23" xfId="0" applyNumberFormat="1" applyFont="1" applyFill="1" applyBorder="1" applyAlignment="1" applyProtection="1">
      <alignment vertical="center"/>
      <protection locked="0"/>
    </xf>
    <xf numFmtId="4" fontId="21" fillId="0" borderId="23" xfId="0" applyNumberFormat="1" applyFont="1" applyBorder="1" applyAlignment="1" applyProtection="1">
      <alignment vertical="center"/>
    </xf>
    <xf numFmtId="0" fontId="22" fillId="2" borderId="15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6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7" fillId="0" borderId="0" xfId="0" applyFont="1" applyAlignment="1" applyProtection="1">
      <alignment vertical="center" wrapText="1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38" fillId="0" borderId="23" xfId="0" applyFont="1" applyBorder="1" applyAlignment="1" applyProtection="1">
      <alignment horizontal="center" vertical="center"/>
    </xf>
    <xf numFmtId="49" fontId="38" fillId="0" borderId="23" xfId="0" applyNumberFormat="1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center" vertical="center" wrapText="1"/>
    </xf>
    <xf numFmtId="167" fontId="38" fillId="0" borderId="23" xfId="0" applyNumberFormat="1" applyFont="1" applyBorder="1" applyAlignment="1" applyProtection="1">
      <alignment vertical="center"/>
    </xf>
    <xf numFmtId="4" fontId="38" fillId="2" borderId="23" xfId="0" applyNumberFormat="1" applyFont="1" applyFill="1" applyBorder="1" applyAlignment="1" applyProtection="1">
      <alignment vertical="center"/>
      <protection locked="0"/>
    </xf>
    <xf numFmtId="4" fontId="38" fillId="0" borderId="23" xfId="0" applyNumberFormat="1" applyFont="1" applyBorder="1" applyAlignment="1" applyProtection="1">
      <alignment vertical="center"/>
    </xf>
    <xf numFmtId="0" fontId="39" fillId="0" borderId="4" xfId="0" applyFont="1" applyBorder="1" applyAlignment="1">
      <alignment vertical="center"/>
    </xf>
    <xf numFmtId="0" fontId="38" fillId="2" borderId="15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 applyProtection="1">
      <alignment horizontal="center" vertical="center"/>
    </xf>
    <xf numFmtId="0" fontId="11" fillId="0" borderId="20" xfId="0" applyFont="1" applyBorder="1" applyAlignment="1" applyProtection="1">
      <alignment vertical="center"/>
    </xf>
    <xf numFmtId="0" fontId="11" fillId="0" borderId="21" xfId="0" applyFont="1" applyBorder="1" applyAlignment="1" applyProtection="1">
      <alignment vertical="center"/>
    </xf>
    <xf numFmtId="0" fontId="11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40" fillId="0" borderId="24" xfId="0" applyFont="1" applyBorder="1" applyAlignment="1">
      <alignment vertical="center" wrapText="1"/>
    </xf>
    <xf numFmtId="0" fontId="40" fillId="0" borderId="25" xfId="0" applyFont="1" applyBorder="1" applyAlignment="1">
      <alignment vertical="center" wrapText="1"/>
    </xf>
    <xf numFmtId="0" fontId="40" fillId="0" borderId="26" xfId="0" applyFont="1" applyBorder="1" applyAlignment="1">
      <alignment vertical="center" wrapText="1"/>
    </xf>
    <xf numFmtId="0" fontId="40" fillId="0" borderId="27" xfId="0" applyFont="1" applyBorder="1" applyAlignment="1">
      <alignment horizontal="center" vertical="center" wrapText="1"/>
    </xf>
    <xf numFmtId="0" fontId="40" fillId="0" borderId="28" xfId="0" applyFont="1" applyBorder="1" applyAlignment="1">
      <alignment horizontal="center" vertical="center" wrapText="1"/>
    </xf>
    <xf numFmtId="0" fontId="40" fillId="0" borderId="27" xfId="0" applyFont="1" applyBorder="1" applyAlignment="1">
      <alignment vertical="center" wrapText="1"/>
    </xf>
    <xf numFmtId="0" fontId="40" fillId="0" borderId="28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27" xfId="0" applyFont="1" applyBorder="1" applyAlignment="1">
      <alignment vertical="center" wrapText="1"/>
    </xf>
    <xf numFmtId="0" fontId="43" fillId="0" borderId="1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vertical="center"/>
    </xf>
    <xf numFmtId="49" fontId="43" fillId="0" borderId="1" xfId="0" applyNumberFormat="1" applyFont="1" applyBorder="1" applyAlignment="1">
      <alignment vertical="center" wrapText="1"/>
    </xf>
    <xf numFmtId="0" fontId="40" fillId="0" borderId="30" xfId="0" applyFont="1" applyBorder="1" applyAlignment="1">
      <alignment vertical="center" wrapText="1"/>
    </xf>
    <xf numFmtId="0" fontId="45" fillId="0" borderId="29" xfId="0" applyFont="1" applyBorder="1" applyAlignment="1">
      <alignment vertical="center" wrapText="1"/>
    </xf>
    <xf numFmtId="0" fontId="40" fillId="0" borderId="31" xfId="0" applyFont="1" applyBorder="1" applyAlignment="1">
      <alignment vertical="center" wrapText="1"/>
    </xf>
    <xf numFmtId="0" fontId="40" fillId="0" borderId="1" xfId="0" applyFont="1" applyBorder="1" applyAlignment="1">
      <alignment vertical="top"/>
    </xf>
    <xf numFmtId="0" fontId="40" fillId="0" borderId="0" xfId="0" applyFont="1" applyAlignment="1">
      <alignment vertical="top"/>
    </xf>
    <xf numFmtId="0" fontId="40" fillId="0" borderId="24" xfId="0" applyFont="1" applyBorder="1" applyAlignment="1">
      <alignment horizontal="left" vertical="center"/>
    </xf>
    <xf numFmtId="0" fontId="40" fillId="0" borderId="25" xfId="0" applyFont="1" applyBorder="1" applyAlignment="1">
      <alignment horizontal="left" vertical="center"/>
    </xf>
    <xf numFmtId="0" fontId="40" fillId="0" borderId="26" xfId="0" applyFont="1" applyBorder="1" applyAlignment="1">
      <alignment horizontal="left" vertical="center"/>
    </xf>
    <xf numFmtId="0" fontId="40" fillId="0" borderId="27" xfId="0" applyFont="1" applyBorder="1" applyAlignment="1">
      <alignment horizontal="left" vertical="center"/>
    </xf>
    <xf numFmtId="0" fontId="40" fillId="0" borderId="28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6" fillId="0" borderId="0" xfId="0" applyFont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42" fillId="0" borderId="29" xfId="0" applyFont="1" applyBorder="1" applyAlignment="1">
      <alignment horizontal="center" vertical="center"/>
    </xf>
    <xf numFmtId="0" fontId="46" fillId="0" borderId="29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3" fillId="0" borderId="0" xfId="0" applyFont="1" applyAlignment="1">
      <alignment horizontal="left" vertical="center"/>
    </xf>
    <xf numFmtId="0" fontId="44" fillId="0" borderId="27" xfId="0" applyFont="1" applyBorder="1" applyAlignment="1">
      <alignment horizontal="left" vertical="center"/>
    </xf>
    <xf numFmtId="0" fontId="43" fillId="0" borderId="1" xfId="0" applyFont="1" applyFill="1" applyBorder="1" applyAlignment="1">
      <alignment horizontal="left" vertical="center"/>
    </xf>
    <xf numFmtId="0" fontId="43" fillId="0" borderId="1" xfId="0" applyFont="1" applyFill="1" applyBorder="1" applyAlignment="1">
      <alignment horizontal="center" vertical="center"/>
    </xf>
    <xf numFmtId="0" fontId="40" fillId="0" borderId="30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center" vertical="center" wrapText="1"/>
    </xf>
    <xf numFmtId="0" fontId="40" fillId="0" borderId="24" xfId="0" applyFont="1" applyBorder="1" applyAlignment="1">
      <alignment horizontal="left" vertical="center" wrapText="1"/>
    </xf>
    <xf numFmtId="0" fontId="40" fillId="0" borderId="25" xfId="0" applyFont="1" applyBorder="1" applyAlignment="1">
      <alignment horizontal="left" vertical="center" wrapText="1"/>
    </xf>
    <xf numFmtId="0" fontId="40" fillId="0" borderId="26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46" fillId="0" borderId="27" xfId="0" applyFont="1" applyBorder="1" applyAlignment="1">
      <alignment horizontal="left" vertical="center" wrapText="1"/>
    </xf>
    <xf numFmtId="0" fontId="46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/>
    </xf>
    <xf numFmtId="0" fontId="44" fillId="0" borderId="28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/>
    </xf>
    <xf numFmtId="0" fontId="44" fillId="0" borderId="30" xfId="0" applyFont="1" applyBorder="1" applyAlignment="1">
      <alignment horizontal="left" vertical="center" wrapText="1"/>
    </xf>
    <xf numFmtId="0" fontId="44" fillId="0" borderId="29" xfId="0" applyFont="1" applyBorder="1" applyAlignment="1">
      <alignment horizontal="left" vertical="center" wrapText="1"/>
    </xf>
    <xf numFmtId="0" fontId="44" fillId="0" borderId="3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top"/>
    </xf>
    <xf numFmtId="0" fontId="43" fillId="0" borderId="1" xfId="0" applyFont="1" applyBorder="1" applyAlignment="1">
      <alignment horizontal="center" vertical="top"/>
    </xf>
    <xf numFmtId="0" fontId="44" fillId="0" borderId="30" xfId="0" applyFont="1" applyBorder="1" applyAlignment="1">
      <alignment horizontal="left" vertical="center"/>
    </xf>
    <xf numFmtId="0" fontId="44" fillId="0" borderId="3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6" fillId="0" borderId="0" xfId="0" applyFont="1" applyAlignment="1">
      <alignment vertical="center"/>
    </xf>
    <xf numFmtId="0" fontId="42" fillId="0" borderId="1" xfId="0" applyFont="1" applyBorder="1" applyAlignment="1">
      <alignment vertical="center"/>
    </xf>
    <xf numFmtId="0" fontId="46" fillId="0" borderId="29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43" fillId="0" borderId="1" xfId="0" applyFont="1" applyBorder="1" applyAlignment="1">
      <alignment vertical="top"/>
    </xf>
    <xf numFmtId="49" fontId="43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2" fillId="0" borderId="29" xfId="0" applyFont="1" applyBorder="1" applyAlignment="1">
      <alignment horizontal="left"/>
    </xf>
    <xf numFmtId="0" fontId="46" fillId="0" borderId="29" xfId="0" applyFont="1" applyBorder="1" applyAlignment="1"/>
    <xf numFmtId="0" fontId="40" fillId="0" borderId="27" xfId="0" applyFont="1" applyBorder="1" applyAlignment="1">
      <alignment vertical="top"/>
    </xf>
    <xf numFmtId="0" fontId="40" fillId="0" borderId="28" xfId="0" applyFont="1" applyBorder="1" applyAlignment="1">
      <alignment vertical="top"/>
    </xf>
    <xf numFmtId="0" fontId="40" fillId="0" borderId="30" xfId="0" applyFont="1" applyBorder="1" applyAlignment="1">
      <alignment vertical="top"/>
    </xf>
    <xf numFmtId="0" fontId="40" fillId="0" borderId="29" xfId="0" applyFont="1" applyBorder="1" applyAlignment="1">
      <alignment vertical="top"/>
    </xf>
    <xf numFmtId="0" fontId="40" fillId="0" borderId="31" xfId="0" applyFont="1" applyBorder="1" applyAlignment="1">
      <alignment vertical="top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19" fillId="0" borderId="12" xfId="0" applyFont="1" applyBorder="1" applyAlignment="1">
      <alignment horizontal="center" vertical="center"/>
    </xf>
    <xf numFmtId="0" fontId="19" fillId="0" borderId="13" xfId="0" applyFont="1" applyBorder="1" applyAlignment="1">
      <alignment horizontal="left" vertical="center"/>
    </xf>
    <xf numFmtId="0" fontId="20" fillId="0" borderId="15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20" fillId="0" borderId="15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left" vertical="center"/>
    </xf>
    <xf numFmtId="0" fontId="21" fillId="4" borderId="8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center" vertical="center"/>
    </xf>
    <xf numFmtId="4" fontId="26" fillId="0" borderId="0" xfId="0" applyNumberFormat="1" applyFont="1" applyAlignment="1" applyProtection="1">
      <alignment horizontal="right" vertical="center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29" fillId="0" borderId="0" xfId="0" applyFont="1" applyAlignment="1" applyProtection="1">
      <alignment horizontal="left" vertical="center" wrapText="1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7" fillId="0" borderId="6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8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left"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41" fillId="0" borderId="1" xfId="0" applyFont="1" applyBorder="1" applyAlignment="1">
      <alignment horizontal="center" vertical="center"/>
    </xf>
    <xf numFmtId="0" fontId="41" fillId="0" borderId="1" xfId="0" applyFont="1" applyBorder="1" applyAlignment="1">
      <alignment horizontal="center" vertical="center" wrapText="1"/>
    </xf>
    <xf numFmtId="0" fontId="42" fillId="0" borderId="29" xfId="0" applyFont="1" applyBorder="1" applyAlignment="1">
      <alignment horizontal="left"/>
    </xf>
    <xf numFmtId="0" fontId="43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top"/>
    </xf>
    <xf numFmtId="0" fontId="43" fillId="0" borderId="1" xfId="0" applyFont="1" applyBorder="1" applyAlignment="1">
      <alignment horizontal="left" vertical="center" wrapText="1"/>
    </xf>
    <xf numFmtId="0" fontId="42" fillId="0" borderId="29" xfId="0" applyFont="1" applyBorder="1" applyAlignment="1">
      <alignment horizontal="left" wrapText="1"/>
    </xf>
    <xf numFmtId="49" fontId="43" fillId="0" borderId="1" xfId="0" applyNumberFormat="1" applyFont="1" applyBorder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2_02/171201221" TargetMode="External"/><Relationship Id="rId13" Type="http://schemas.openxmlformats.org/officeDocument/2006/relationships/hyperlink" Target="https://podminky.urs.cz/item/CS_URS_2022_02/631311125" TargetMode="External"/><Relationship Id="rId18" Type="http://schemas.openxmlformats.org/officeDocument/2006/relationships/hyperlink" Target="https://podminky.urs.cz/item/CS_URS_2022_02/941111832" TargetMode="External"/><Relationship Id="rId26" Type="http://schemas.openxmlformats.org/officeDocument/2006/relationships/hyperlink" Target="https://podminky.urs.cz/item/CS_URS_2022_02/949211211" TargetMode="External"/><Relationship Id="rId39" Type="http://schemas.openxmlformats.org/officeDocument/2006/relationships/hyperlink" Target="https://podminky.urs.cz/item/CS_URS_2022_02/997013655/R" TargetMode="External"/><Relationship Id="rId3" Type="http://schemas.openxmlformats.org/officeDocument/2006/relationships/hyperlink" Target="https://podminky.urs.cz/item/CS_URS_2022_02/162211319" TargetMode="External"/><Relationship Id="rId21" Type="http://schemas.openxmlformats.org/officeDocument/2006/relationships/hyperlink" Target="https://podminky.urs.cz/item/CS_URS_2022_02/943211811" TargetMode="External"/><Relationship Id="rId34" Type="http://schemas.openxmlformats.org/officeDocument/2006/relationships/hyperlink" Target="https://podminky.urs.cz/item/CS_URS_2022_02/997006007" TargetMode="External"/><Relationship Id="rId42" Type="http://schemas.openxmlformats.org/officeDocument/2006/relationships/hyperlink" Target="https://podminky.urs.cz/item/CS_URS_2022_02/767995116" TargetMode="External"/><Relationship Id="rId7" Type="http://schemas.openxmlformats.org/officeDocument/2006/relationships/hyperlink" Target="https://podminky.urs.cz/item/CS_URS_2022_02/171251201" TargetMode="External"/><Relationship Id="rId12" Type="http://schemas.openxmlformats.org/officeDocument/2006/relationships/hyperlink" Target="https://podminky.urs.cz/item/CS_URS_2022_02/275313711" TargetMode="External"/><Relationship Id="rId17" Type="http://schemas.openxmlformats.org/officeDocument/2006/relationships/hyperlink" Target="https://podminky.urs.cz/item/CS_URS_2022_02/941111232" TargetMode="External"/><Relationship Id="rId25" Type="http://schemas.openxmlformats.org/officeDocument/2006/relationships/hyperlink" Target="https://podminky.urs.cz/item/CS_URS_2022_02/949211111" TargetMode="External"/><Relationship Id="rId33" Type="http://schemas.openxmlformats.org/officeDocument/2006/relationships/hyperlink" Target="https://podminky.urs.cz/item/CS_URS_2022_02/997006005" TargetMode="External"/><Relationship Id="rId38" Type="http://schemas.openxmlformats.org/officeDocument/2006/relationships/hyperlink" Target="https://podminky.urs.cz/item/CS_URS_2022_02/997013645" TargetMode="External"/><Relationship Id="rId2" Type="http://schemas.openxmlformats.org/officeDocument/2006/relationships/hyperlink" Target="https://podminky.urs.cz/item/CS_URS_2022_02/162211311" TargetMode="External"/><Relationship Id="rId16" Type="http://schemas.openxmlformats.org/officeDocument/2006/relationships/hyperlink" Target="https://podminky.urs.cz/item/CS_URS_2022_02/941111132" TargetMode="External"/><Relationship Id="rId20" Type="http://schemas.openxmlformats.org/officeDocument/2006/relationships/hyperlink" Target="https://podminky.urs.cz/item/CS_URS_2022_02/943211211" TargetMode="External"/><Relationship Id="rId29" Type="http://schemas.openxmlformats.org/officeDocument/2006/relationships/hyperlink" Target="https://podminky.urs.cz/item/CS_URS_2022_02/965082923" TargetMode="External"/><Relationship Id="rId41" Type="http://schemas.openxmlformats.org/officeDocument/2006/relationships/hyperlink" Target="https://podminky.urs.cz/item/CS_URS_2022_02/712340833" TargetMode="External"/><Relationship Id="rId1" Type="http://schemas.openxmlformats.org/officeDocument/2006/relationships/hyperlink" Target="https://podminky.urs.cz/item/CS_URS_2022_02/133312811" TargetMode="External"/><Relationship Id="rId6" Type="http://schemas.openxmlformats.org/officeDocument/2006/relationships/hyperlink" Target="https://podminky.urs.cz/item/CS_URS_2022_02/162751119" TargetMode="External"/><Relationship Id="rId11" Type="http://schemas.openxmlformats.org/officeDocument/2006/relationships/hyperlink" Target="https://podminky.urs.cz/item/CS_URS_2022_02/275351122" TargetMode="External"/><Relationship Id="rId24" Type="http://schemas.openxmlformats.org/officeDocument/2006/relationships/hyperlink" Target="https://podminky.urs.cz/item/CS_URS_2022_02/943221812" TargetMode="External"/><Relationship Id="rId32" Type="http://schemas.openxmlformats.org/officeDocument/2006/relationships/hyperlink" Target="https://podminky.urs.cz/item/CS_URS_2022_02/997006002" TargetMode="External"/><Relationship Id="rId37" Type="http://schemas.openxmlformats.org/officeDocument/2006/relationships/hyperlink" Target="https://podminky.urs.cz/item/CS_URS_2022_02/997013631" TargetMode="External"/><Relationship Id="rId40" Type="http://schemas.openxmlformats.org/officeDocument/2006/relationships/hyperlink" Target="https://podminky.urs.cz/item/CS_URS_2022_02/998001123" TargetMode="External"/><Relationship Id="rId5" Type="http://schemas.openxmlformats.org/officeDocument/2006/relationships/hyperlink" Target="https://podminky.urs.cz/item/CS_URS_2022_02/162751117" TargetMode="External"/><Relationship Id="rId15" Type="http://schemas.openxmlformats.org/officeDocument/2006/relationships/hyperlink" Target="https://podminky.urs.cz/item/CS_URS_2022_02/631362021" TargetMode="External"/><Relationship Id="rId23" Type="http://schemas.openxmlformats.org/officeDocument/2006/relationships/hyperlink" Target="https://podminky.urs.cz/item/CS_URS_2022_02/943221212" TargetMode="External"/><Relationship Id="rId28" Type="http://schemas.openxmlformats.org/officeDocument/2006/relationships/hyperlink" Target="https://podminky.urs.cz/item/CS_URS_2022_02/965042221" TargetMode="External"/><Relationship Id="rId36" Type="http://schemas.openxmlformats.org/officeDocument/2006/relationships/hyperlink" Target="https://podminky.urs.cz/item/CS_URS_2022_02/997006519" TargetMode="External"/><Relationship Id="rId10" Type="http://schemas.openxmlformats.org/officeDocument/2006/relationships/hyperlink" Target="https://podminky.urs.cz/item/CS_URS_2022_02/275351121" TargetMode="External"/><Relationship Id="rId19" Type="http://schemas.openxmlformats.org/officeDocument/2006/relationships/hyperlink" Target="https://podminky.urs.cz/item/CS_URS_2022_02/943211111" TargetMode="External"/><Relationship Id="rId31" Type="http://schemas.openxmlformats.org/officeDocument/2006/relationships/hyperlink" Target="https://podminky.urs.cz/item/CS_URS_2022_02/981332111" TargetMode="External"/><Relationship Id="rId44" Type="http://schemas.openxmlformats.org/officeDocument/2006/relationships/drawing" Target="../drawings/drawing2.xml"/><Relationship Id="rId4" Type="http://schemas.openxmlformats.org/officeDocument/2006/relationships/hyperlink" Target="https://podminky.urs.cz/item/CS_URS_2022_02/167111101" TargetMode="External"/><Relationship Id="rId9" Type="http://schemas.openxmlformats.org/officeDocument/2006/relationships/hyperlink" Target="https://podminky.urs.cz/item/CS_URS_2022_02/174151101" TargetMode="External"/><Relationship Id="rId14" Type="http://schemas.openxmlformats.org/officeDocument/2006/relationships/hyperlink" Target="https://podminky.urs.cz/item/CS_URS_2022_02/631319173" TargetMode="External"/><Relationship Id="rId22" Type="http://schemas.openxmlformats.org/officeDocument/2006/relationships/hyperlink" Target="https://podminky.urs.cz/item/CS_URS_2022_02/943221112" TargetMode="External"/><Relationship Id="rId27" Type="http://schemas.openxmlformats.org/officeDocument/2006/relationships/hyperlink" Target="https://podminky.urs.cz/item/CS_URS_2022_02/949211811" TargetMode="External"/><Relationship Id="rId30" Type="http://schemas.openxmlformats.org/officeDocument/2006/relationships/hyperlink" Target="https://podminky.urs.cz/item/CS_URS_2022_02/981011711" TargetMode="External"/><Relationship Id="rId35" Type="http://schemas.openxmlformats.org/officeDocument/2006/relationships/hyperlink" Target="https://podminky.urs.cz/item/CS_URS_2022_02/997006512" TargetMode="External"/><Relationship Id="rId43" Type="http://schemas.openxmlformats.org/officeDocument/2006/relationships/hyperlink" Target="https://podminky.urs.cz/item/CS_URS_2022_02/998767101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podminky.urs.cz/item/CS_URS_2022_02/033002000/R" TargetMode="External"/><Relationship Id="rId2" Type="http://schemas.openxmlformats.org/officeDocument/2006/relationships/hyperlink" Target="https://podminky.urs.cz/item/CS_URS_2022_02/030001000" TargetMode="External"/><Relationship Id="rId1" Type="http://schemas.openxmlformats.org/officeDocument/2006/relationships/hyperlink" Target="https://podminky.urs.cz/item/CS_URS_2022_02/944611211" TargetMode="External"/><Relationship Id="rId5" Type="http://schemas.openxmlformats.org/officeDocument/2006/relationships/drawing" Target="../drawings/drawing3.xml"/><Relationship Id="rId4" Type="http://schemas.openxmlformats.org/officeDocument/2006/relationships/hyperlink" Target="https://podminky.urs.cz/item/CS_URS_2022_02/094002000/R" TargetMode="External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2_02/961044111" TargetMode="External"/><Relationship Id="rId13" Type="http://schemas.openxmlformats.org/officeDocument/2006/relationships/hyperlink" Target="https://podminky.urs.cz/item/CS_URS_2022_02/997013211" TargetMode="External"/><Relationship Id="rId18" Type="http://schemas.openxmlformats.org/officeDocument/2006/relationships/hyperlink" Target="https://podminky.urs.cz/item/CS_URS_2022_02/997013602" TargetMode="External"/><Relationship Id="rId26" Type="http://schemas.openxmlformats.org/officeDocument/2006/relationships/hyperlink" Target="https://podminky.urs.cz/item/CS_URS_2022_02/765131857" TargetMode="External"/><Relationship Id="rId3" Type="http://schemas.openxmlformats.org/officeDocument/2006/relationships/hyperlink" Target="https://podminky.urs.cz/item/CS_URS_2022_02/968062375" TargetMode="External"/><Relationship Id="rId21" Type="http://schemas.openxmlformats.org/officeDocument/2006/relationships/hyperlink" Target="https://podminky.urs.cz/item/CS_URS_2022_02/997013811" TargetMode="External"/><Relationship Id="rId7" Type="http://schemas.openxmlformats.org/officeDocument/2006/relationships/hyperlink" Target="https://podminky.urs.cz/item/CS_URS_2022_02/965049111" TargetMode="External"/><Relationship Id="rId12" Type="http://schemas.openxmlformats.org/officeDocument/2006/relationships/hyperlink" Target="https://podminky.urs.cz/item/CS_URS_2022_02/997006014" TargetMode="External"/><Relationship Id="rId17" Type="http://schemas.openxmlformats.org/officeDocument/2006/relationships/hyperlink" Target="https://podminky.urs.cz/item/CS_URS_2022_02/997013601" TargetMode="External"/><Relationship Id="rId25" Type="http://schemas.openxmlformats.org/officeDocument/2006/relationships/hyperlink" Target="https://podminky.urs.cz/item/CS_URS_2022_02/764002851" TargetMode="External"/><Relationship Id="rId33" Type="http://schemas.openxmlformats.org/officeDocument/2006/relationships/drawing" Target="../drawings/drawing4.xml"/><Relationship Id="rId2" Type="http://schemas.openxmlformats.org/officeDocument/2006/relationships/hyperlink" Target="https://podminky.urs.cz/item/CS_URS_2022_02/968072455" TargetMode="External"/><Relationship Id="rId16" Type="http://schemas.openxmlformats.org/officeDocument/2006/relationships/hyperlink" Target="https://podminky.urs.cz/item/CS_URS_2022_02/997013509" TargetMode="External"/><Relationship Id="rId20" Type="http://schemas.openxmlformats.org/officeDocument/2006/relationships/hyperlink" Target="https://podminky.urs.cz/item/CS_URS_2022_02/997013631" TargetMode="External"/><Relationship Id="rId29" Type="http://schemas.openxmlformats.org/officeDocument/2006/relationships/hyperlink" Target="https://podminky.urs.cz/item/CS_URS_2022_02/767691833" TargetMode="External"/><Relationship Id="rId1" Type="http://schemas.openxmlformats.org/officeDocument/2006/relationships/hyperlink" Target="https://podminky.urs.cz/item/CS_URS_2022_02/174151101" TargetMode="External"/><Relationship Id="rId6" Type="http://schemas.openxmlformats.org/officeDocument/2006/relationships/hyperlink" Target="https://podminky.urs.cz/item/CS_URS_2022_02/965042141" TargetMode="External"/><Relationship Id="rId11" Type="http://schemas.openxmlformats.org/officeDocument/2006/relationships/hyperlink" Target="https://podminky.urs.cz/item/CS_URS_2022_02/941211811" TargetMode="External"/><Relationship Id="rId24" Type="http://schemas.openxmlformats.org/officeDocument/2006/relationships/hyperlink" Target="https://podminky.urs.cz/item/CS_URS_2022_02/762841812" TargetMode="External"/><Relationship Id="rId32" Type="http://schemas.openxmlformats.org/officeDocument/2006/relationships/hyperlink" Target="https://podminky.urs.cz/item/CS_URS_2022_02/767996701" TargetMode="External"/><Relationship Id="rId5" Type="http://schemas.openxmlformats.org/officeDocument/2006/relationships/hyperlink" Target="https://podminky.urs.cz/item/CS_URS_2022_02/962032231" TargetMode="External"/><Relationship Id="rId15" Type="http://schemas.openxmlformats.org/officeDocument/2006/relationships/hyperlink" Target="https://podminky.urs.cz/item/CS_URS_2022_02/997013501" TargetMode="External"/><Relationship Id="rId23" Type="http://schemas.openxmlformats.org/officeDocument/2006/relationships/hyperlink" Target="https://podminky.urs.cz/item/CS_URS_2022_02/998014211" TargetMode="External"/><Relationship Id="rId28" Type="http://schemas.openxmlformats.org/officeDocument/2006/relationships/hyperlink" Target="https://podminky.urs.cz/item/CS_URS_2022_02/766691914" TargetMode="External"/><Relationship Id="rId10" Type="http://schemas.openxmlformats.org/officeDocument/2006/relationships/hyperlink" Target="https://podminky.urs.cz/item/CS_URS_2022_02/941211211" TargetMode="External"/><Relationship Id="rId19" Type="http://schemas.openxmlformats.org/officeDocument/2006/relationships/hyperlink" Target="https://podminky.urs.cz/item/CS_URS_2022_02/997013603" TargetMode="External"/><Relationship Id="rId31" Type="http://schemas.openxmlformats.org/officeDocument/2006/relationships/hyperlink" Target="https://podminky.urs.cz/item/CS_URS_2022_02/767134802" TargetMode="External"/><Relationship Id="rId4" Type="http://schemas.openxmlformats.org/officeDocument/2006/relationships/hyperlink" Target="https://podminky.urs.cz/item/CS_URS_2022_02/962031133" TargetMode="External"/><Relationship Id="rId9" Type="http://schemas.openxmlformats.org/officeDocument/2006/relationships/hyperlink" Target="https://podminky.urs.cz/item/CS_URS_2022_02/941211111" TargetMode="External"/><Relationship Id="rId14" Type="http://schemas.openxmlformats.org/officeDocument/2006/relationships/hyperlink" Target="https://podminky.urs.cz/item/CS_URS_2022_02/997002611" TargetMode="External"/><Relationship Id="rId22" Type="http://schemas.openxmlformats.org/officeDocument/2006/relationships/hyperlink" Target="https://podminky.urs.cz/item/CS_URS_2022_02/997013821" TargetMode="External"/><Relationship Id="rId27" Type="http://schemas.openxmlformats.org/officeDocument/2006/relationships/hyperlink" Target="https://podminky.urs.cz/item/CS_URS_2022_02/766441811" TargetMode="External"/><Relationship Id="rId30" Type="http://schemas.openxmlformats.org/officeDocument/2006/relationships/hyperlink" Target="https://podminky.urs.cz/item/CS_URS_2022_02/767651800" TargetMode="Externa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hyperlink" Target="https://podminky.urs.cz/item/CS_URS_2022_02/043203003" TargetMode="External"/><Relationship Id="rId2" Type="http://schemas.openxmlformats.org/officeDocument/2006/relationships/hyperlink" Target="https://podminky.urs.cz/item/CS_URS_2022_02/033203000/R" TargetMode="External"/><Relationship Id="rId1" Type="http://schemas.openxmlformats.org/officeDocument/2006/relationships/hyperlink" Target="https://podminky.urs.cz/item/CS_URS_2022_02/030001000" TargetMode="External"/><Relationship Id="rId5" Type="http://schemas.openxmlformats.org/officeDocument/2006/relationships/drawing" Target="../drawings/drawing5.xml"/><Relationship Id="rId4" Type="http://schemas.openxmlformats.org/officeDocument/2006/relationships/hyperlink" Target="https://podminky.urs.cz/item/CS_URS_2022_02/064203000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62"/>
  <sheetViews>
    <sheetView showGridLines="0" workbookViewId="0"/>
  </sheetViews>
  <sheetFormatPr defaultRowHeight="14.4"/>
  <cols>
    <col min="1" max="1" width="8.28515625" style="1" customWidth="1"/>
    <col min="2" max="2" width="1.7109375" style="1" customWidth="1"/>
    <col min="3" max="3" width="4.140625" style="1" customWidth="1"/>
    <col min="4" max="33" width="2.7109375" style="1" customWidth="1"/>
    <col min="34" max="34" width="3.28515625" style="1" customWidth="1"/>
    <col min="35" max="35" width="31.7109375" style="1" customWidth="1"/>
    <col min="36" max="37" width="2.42578125" style="1" customWidth="1"/>
    <col min="38" max="38" width="8.28515625" style="1" customWidth="1"/>
    <col min="39" max="39" width="3.28515625" style="1" customWidth="1"/>
    <col min="40" max="40" width="13.28515625" style="1" customWidth="1"/>
    <col min="41" max="41" width="7.42578125" style="1" customWidth="1"/>
    <col min="42" max="42" width="4.140625" style="1" customWidth="1"/>
    <col min="43" max="43" width="15.7109375" style="1" customWidth="1"/>
    <col min="44" max="44" width="13.7109375" style="1" customWidth="1"/>
    <col min="45" max="47" width="25.85546875" style="1" hidden="1" customWidth="1"/>
    <col min="48" max="49" width="21.7109375" style="1" hidden="1" customWidth="1"/>
    <col min="50" max="51" width="25" style="1" hidden="1" customWidth="1"/>
    <col min="52" max="52" width="21.7109375" style="1" hidden="1" customWidth="1"/>
    <col min="53" max="53" width="19.140625" style="1" hidden="1" customWidth="1"/>
    <col min="54" max="54" width="25" style="1" hidden="1" customWidth="1"/>
    <col min="55" max="55" width="21.7109375" style="1" hidden="1" customWidth="1"/>
    <col min="56" max="56" width="19.140625" style="1" hidden="1" customWidth="1"/>
    <col min="57" max="57" width="66.42578125" style="1" customWidth="1"/>
    <col min="71" max="91" width="9.28515625" style="1" hidden="1"/>
  </cols>
  <sheetData>
    <row r="1" spans="1:74" ht="10.199999999999999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pans="1:74" s="1" customFormat="1" ht="36.9" customHeight="1">
      <c r="AR2" s="372"/>
      <c r="AS2" s="372"/>
      <c r="AT2" s="372"/>
      <c r="AU2" s="372"/>
      <c r="AV2" s="372"/>
      <c r="AW2" s="372"/>
      <c r="AX2" s="372"/>
      <c r="AY2" s="372"/>
      <c r="AZ2" s="372"/>
      <c r="BA2" s="372"/>
      <c r="BB2" s="372"/>
      <c r="BC2" s="372"/>
      <c r="BD2" s="372"/>
      <c r="BE2" s="372"/>
      <c r="BS2" s="18" t="s">
        <v>6</v>
      </c>
      <c r="BT2" s="18" t="s">
        <v>7</v>
      </c>
    </row>
    <row r="3" spans="1:74" s="1" customFormat="1" ht="6.9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pans="1:74" s="1" customFormat="1" ht="24.9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pans="1:74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356" t="s">
        <v>14</v>
      </c>
      <c r="L5" s="357"/>
      <c r="M5" s="357"/>
      <c r="N5" s="357"/>
      <c r="O5" s="357"/>
      <c r="P5" s="357"/>
      <c r="Q5" s="357"/>
      <c r="R5" s="357"/>
      <c r="S5" s="357"/>
      <c r="T5" s="357"/>
      <c r="U5" s="357"/>
      <c r="V5" s="357"/>
      <c r="W5" s="357"/>
      <c r="X5" s="357"/>
      <c r="Y5" s="357"/>
      <c r="Z5" s="357"/>
      <c r="AA5" s="357"/>
      <c r="AB5" s="357"/>
      <c r="AC5" s="357"/>
      <c r="AD5" s="357"/>
      <c r="AE5" s="357"/>
      <c r="AF5" s="357"/>
      <c r="AG5" s="357"/>
      <c r="AH5" s="357"/>
      <c r="AI5" s="357"/>
      <c r="AJ5" s="357"/>
      <c r="AK5" s="357"/>
      <c r="AL5" s="357"/>
      <c r="AM5" s="357"/>
      <c r="AN5" s="357"/>
      <c r="AO5" s="357"/>
      <c r="AP5" s="23"/>
      <c r="AQ5" s="23"/>
      <c r="AR5" s="21"/>
      <c r="BE5" s="353" t="s">
        <v>15</v>
      </c>
      <c r="BS5" s="18" t="s">
        <v>6</v>
      </c>
    </row>
    <row r="6" spans="1:74" s="1" customFormat="1" ht="36.9" customHeight="1">
      <c r="B6" s="22"/>
      <c r="C6" s="23"/>
      <c r="D6" s="29" t="s">
        <v>16</v>
      </c>
      <c r="E6" s="23"/>
      <c r="F6" s="23"/>
      <c r="G6" s="23"/>
      <c r="H6" s="23"/>
      <c r="I6" s="23"/>
      <c r="J6" s="23"/>
      <c r="K6" s="358" t="s">
        <v>17</v>
      </c>
      <c r="L6" s="357"/>
      <c r="M6" s="357"/>
      <c r="N6" s="357"/>
      <c r="O6" s="357"/>
      <c r="P6" s="357"/>
      <c r="Q6" s="357"/>
      <c r="R6" s="357"/>
      <c r="S6" s="357"/>
      <c r="T6" s="357"/>
      <c r="U6" s="357"/>
      <c r="V6" s="357"/>
      <c r="W6" s="357"/>
      <c r="X6" s="357"/>
      <c r="Y6" s="357"/>
      <c r="Z6" s="357"/>
      <c r="AA6" s="357"/>
      <c r="AB6" s="357"/>
      <c r="AC6" s="357"/>
      <c r="AD6" s="357"/>
      <c r="AE6" s="357"/>
      <c r="AF6" s="357"/>
      <c r="AG6" s="357"/>
      <c r="AH6" s="357"/>
      <c r="AI6" s="357"/>
      <c r="AJ6" s="357"/>
      <c r="AK6" s="357"/>
      <c r="AL6" s="357"/>
      <c r="AM6" s="357"/>
      <c r="AN6" s="357"/>
      <c r="AO6" s="357"/>
      <c r="AP6" s="23"/>
      <c r="AQ6" s="23"/>
      <c r="AR6" s="21"/>
      <c r="BE6" s="354"/>
      <c r="BS6" s="18" t="s">
        <v>6</v>
      </c>
    </row>
    <row r="7" spans="1:74" s="1" customFormat="1" ht="12" customHeight="1">
      <c r="B7" s="22"/>
      <c r="C7" s="23"/>
      <c r="D7" s="30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0" t="s">
        <v>20</v>
      </c>
      <c r="AL7" s="23"/>
      <c r="AM7" s="23"/>
      <c r="AN7" s="28" t="s">
        <v>19</v>
      </c>
      <c r="AO7" s="23"/>
      <c r="AP7" s="23"/>
      <c r="AQ7" s="23"/>
      <c r="AR7" s="21"/>
      <c r="BE7" s="354"/>
      <c r="BS7" s="18" t="s">
        <v>6</v>
      </c>
    </row>
    <row r="8" spans="1:74" s="1" customFormat="1" ht="12" customHeight="1">
      <c r="B8" s="22"/>
      <c r="C8" s="23"/>
      <c r="D8" s="30" t="s">
        <v>21</v>
      </c>
      <c r="E8" s="23"/>
      <c r="F8" s="23"/>
      <c r="G8" s="23"/>
      <c r="H8" s="23"/>
      <c r="I8" s="23"/>
      <c r="J8" s="23"/>
      <c r="K8" s="28" t="s">
        <v>22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0" t="s">
        <v>23</v>
      </c>
      <c r="AL8" s="23"/>
      <c r="AM8" s="23"/>
      <c r="AN8" s="31" t="s">
        <v>24</v>
      </c>
      <c r="AO8" s="23"/>
      <c r="AP8" s="23"/>
      <c r="AQ8" s="23"/>
      <c r="AR8" s="21"/>
      <c r="BE8" s="354"/>
      <c r="BS8" s="18" t="s">
        <v>6</v>
      </c>
    </row>
    <row r="9" spans="1:74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54"/>
      <c r="BS9" s="18" t="s">
        <v>6</v>
      </c>
    </row>
    <row r="10" spans="1:74" s="1" customFormat="1" ht="12" customHeight="1">
      <c r="B10" s="22"/>
      <c r="C10" s="23"/>
      <c r="D10" s="30" t="s">
        <v>25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0" t="s">
        <v>26</v>
      </c>
      <c r="AL10" s="23"/>
      <c r="AM10" s="23"/>
      <c r="AN10" s="28" t="s">
        <v>19</v>
      </c>
      <c r="AO10" s="23"/>
      <c r="AP10" s="23"/>
      <c r="AQ10" s="23"/>
      <c r="AR10" s="21"/>
      <c r="BE10" s="354"/>
      <c r="BS10" s="18" t="s">
        <v>6</v>
      </c>
    </row>
    <row r="11" spans="1:74" s="1" customFormat="1" ht="18.45" customHeight="1">
      <c r="B11" s="22"/>
      <c r="C11" s="23"/>
      <c r="D11" s="23"/>
      <c r="E11" s="28" t="s">
        <v>27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0" t="s">
        <v>28</v>
      </c>
      <c r="AL11" s="23"/>
      <c r="AM11" s="23"/>
      <c r="AN11" s="28" t="s">
        <v>19</v>
      </c>
      <c r="AO11" s="23"/>
      <c r="AP11" s="23"/>
      <c r="AQ11" s="23"/>
      <c r="AR11" s="21"/>
      <c r="BE11" s="354"/>
      <c r="BS11" s="18" t="s">
        <v>6</v>
      </c>
    </row>
    <row r="12" spans="1:74" s="1" customFormat="1" ht="6.9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54"/>
      <c r="BS12" s="18" t="s">
        <v>6</v>
      </c>
    </row>
    <row r="13" spans="1:74" s="1" customFormat="1" ht="12" customHeight="1">
      <c r="B13" s="22"/>
      <c r="C13" s="23"/>
      <c r="D13" s="30" t="s">
        <v>29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0" t="s">
        <v>26</v>
      </c>
      <c r="AL13" s="23"/>
      <c r="AM13" s="23"/>
      <c r="AN13" s="32" t="s">
        <v>30</v>
      </c>
      <c r="AO13" s="23"/>
      <c r="AP13" s="23"/>
      <c r="AQ13" s="23"/>
      <c r="AR13" s="21"/>
      <c r="BE13" s="354"/>
      <c r="BS13" s="18" t="s">
        <v>6</v>
      </c>
    </row>
    <row r="14" spans="1:74" ht="13.2">
      <c r="B14" s="22"/>
      <c r="C14" s="23"/>
      <c r="D14" s="23"/>
      <c r="E14" s="359" t="s">
        <v>30</v>
      </c>
      <c r="F14" s="360"/>
      <c r="G14" s="360"/>
      <c r="H14" s="360"/>
      <c r="I14" s="360"/>
      <c r="J14" s="360"/>
      <c r="K14" s="360"/>
      <c r="L14" s="360"/>
      <c r="M14" s="360"/>
      <c r="N14" s="360"/>
      <c r="O14" s="360"/>
      <c r="P14" s="360"/>
      <c r="Q14" s="360"/>
      <c r="R14" s="360"/>
      <c r="S14" s="360"/>
      <c r="T14" s="360"/>
      <c r="U14" s="360"/>
      <c r="V14" s="360"/>
      <c r="W14" s="360"/>
      <c r="X14" s="360"/>
      <c r="Y14" s="360"/>
      <c r="Z14" s="360"/>
      <c r="AA14" s="360"/>
      <c r="AB14" s="360"/>
      <c r="AC14" s="360"/>
      <c r="AD14" s="360"/>
      <c r="AE14" s="360"/>
      <c r="AF14" s="360"/>
      <c r="AG14" s="360"/>
      <c r="AH14" s="360"/>
      <c r="AI14" s="360"/>
      <c r="AJ14" s="360"/>
      <c r="AK14" s="30" t="s">
        <v>28</v>
      </c>
      <c r="AL14" s="23"/>
      <c r="AM14" s="23"/>
      <c r="AN14" s="32" t="s">
        <v>30</v>
      </c>
      <c r="AO14" s="23"/>
      <c r="AP14" s="23"/>
      <c r="AQ14" s="23"/>
      <c r="AR14" s="21"/>
      <c r="BE14" s="354"/>
      <c r="BS14" s="18" t="s">
        <v>6</v>
      </c>
    </row>
    <row r="15" spans="1:74" s="1" customFormat="1" ht="6.9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54"/>
      <c r="BS15" s="18" t="s">
        <v>4</v>
      </c>
    </row>
    <row r="16" spans="1:74" s="1" customFormat="1" ht="12" customHeight="1">
      <c r="B16" s="22"/>
      <c r="C16" s="23"/>
      <c r="D16" s="30" t="s">
        <v>31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0" t="s">
        <v>26</v>
      </c>
      <c r="AL16" s="23"/>
      <c r="AM16" s="23"/>
      <c r="AN16" s="28" t="s">
        <v>19</v>
      </c>
      <c r="AO16" s="23"/>
      <c r="AP16" s="23"/>
      <c r="AQ16" s="23"/>
      <c r="AR16" s="21"/>
      <c r="BE16" s="354"/>
      <c r="BS16" s="18" t="s">
        <v>4</v>
      </c>
    </row>
    <row r="17" spans="1:71" s="1" customFormat="1" ht="18.45" customHeight="1">
      <c r="B17" s="22"/>
      <c r="C17" s="23"/>
      <c r="D17" s="23"/>
      <c r="E17" s="28" t="s">
        <v>32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0" t="s">
        <v>28</v>
      </c>
      <c r="AL17" s="23"/>
      <c r="AM17" s="23"/>
      <c r="AN17" s="28" t="s">
        <v>19</v>
      </c>
      <c r="AO17" s="23"/>
      <c r="AP17" s="23"/>
      <c r="AQ17" s="23"/>
      <c r="AR17" s="21"/>
      <c r="BE17" s="354"/>
      <c r="BS17" s="18" t="s">
        <v>33</v>
      </c>
    </row>
    <row r="18" spans="1:71" s="1" customFormat="1" ht="6.9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54"/>
      <c r="BS18" s="18" t="s">
        <v>6</v>
      </c>
    </row>
    <row r="19" spans="1:71" s="1" customFormat="1" ht="12" customHeight="1">
      <c r="B19" s="22"/>
      <c r="C19" s="23"/>
      <c r="D19" s="30" t="s">
        <v>34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0" t="s">
        <v>26</v>
      </c>
      <c r="AL19" s="23"/>
      <c r="AM19" s="23"/>
      <c r="AN19" s="28" t="s">
        <v>19</v>
      </c>
      <c r="AO19" s="23"/>
      <c r="AP19" s="23"/>
      <c r="AQ19" s="23"/>
      <c r="AR19" s="21"/>
      <c r="BE19" s="354"/>
      <c r="BS19" s="18" t="s">
        <v>6</v>
      </c>
    </row>
    <row r="20" spans="1:71" s="1" customFormat="1" ht="18.45" customHeight="1">
      <c r="B20" s="22"/>
      <c r="C20" s="23"/>
      <c r="D20" s="23"/>
      <c r="E20" s="28" t="s">
        <v>35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0" t="s">
        <v>28</v>
      </c>
      <c r="AL20" s="23"/>
      <c r="AM20" s="23"/>
      <c r="AN20" s="28" t="s">
        <v>19</v>
      </c>
      <c r="AO20" s="23"/>
      <c r="AP20" s="23"/>
      <c r="AQ20" s="23"/>
      <c r="AR20" s="21"/>
      <c r="BE20" s="354"/>
      <c r="BS20" s="18" t="s">
        <v>4</v>
      </c>
    </row>
    <row r="21" spans="1:71" s="1" customFormat="1" ht="6.9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54"/>
    </row>
    <row r="22" spans="1:71" s="1" customFormat="1" ht="12" customHeight="1">
      <c r="B22" s="22"/>
      <c r="C22" s="23"/>
      <c r="D22" s="30" t="s">
        <v>36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54"/>
    </row>
    <row r="23" spans="1:71" s="1" customFormat="1" ht="59.25" customHeight="1">
      <c r="B23" s="22"/>
      <c r="C23" s="23"/>
      <c r="D23" s="23"/>
      <c r="E23" s="361" t="s">
        <v>37</v>
      </c>
      <c r="F23" s="361"/>
      <c r="G23" s="361"/>
      <c r="H23" s="361"/>
      <c r="I23" s="361"/>
      <c r="J23" s="361"/>
      <c r="K23" s="361"/>
      <c r="L23" s="361"/>
      <c r="M23" s="361"/>
      <c r="N23" s="361"/>
      <c r="O23" s="361"/>
      <c r="P23" s="361"/>
      <c r="Q23" s="361"/>
      <c r="R23" s="361"/>
      <c r="S23" s="361"/>
      <c r="T23" s="361"/>
      <c r="U23" s="361"/>
      <c r="V23" s="361"/>
      <c r="W23" s="361"/>
      <c r="X23" s="361"/>
      <c r="Y23" s="361"/>
      <c r="Z23" s="361"/>
      <c r="AA23" s="361"/>
      <c r="AB23" s="361"/>
      <c r="AC23" s="361"/>
      <c r="AD23" s="361"/>
      <c r="AE23" s="361"/>
      <c r="AF23" s="361"/>
      <c r="AG23" s="361"/>
      <c r="AH23" s="361"/>
      <c r="AI23" s="361"/>
      <c r="AJ23" s="361"/>
      <c r="AK23" s="361"/>
      <c r="AL23" s="361"/>
      <c r="AM23" s="361"/>
      <c r="AN23" s="361"/>
      <c r="AO23" s="23"/>
      <c r="AP23" s="23"/>
      <c r="AQ23" s="23"/>
      <c r="AR23" s="21"/>
      <c r="BE23" s="354"/>
    </row>
    <row r="24" spans="1:71" s="1" customFormat="1" ht="6.9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54"/>
    </row>
    <row r="25" spans="1:71" s="1" customFormat="1" ht="6.9" customHeight="1">
      <c r="B25" s="22"/>
      <c r="C25" s="23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23"/>
      <c r="AQ25" s="23"/>
      <c r="AR25" s="21"/>
      <c r="BE25" s="354"/>
    </row>
    <row r="26" spans="1:71" s="2" customFormat="1" ht="25.95" customHeight="1">
      <c r="A26" s="35"/>
      <c r="B26" s="36"/>
      <c r="C26" s="37"/>
      <c r="D26" s="38" t="s">
        <v>38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362">
        <f>ROUND(AG54,2)</f>
        <v>0</v>
      </c>
      <c r="AL26" s="363"/>
      <c r="AM26" s="363"/>
      <c r="AN26" s="363"/>
      <c r="AO26" s="363"/>
      <c r="AP26" s="37"/>
      <c r="AQ26" s="37"/>
      <c r="AR26" s="40"/>
      <c r="BE26" s="354"/>
    </row>
    <row r="27" spans="1:71" s="2" customFormat="1" ht="6.9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0"/>
      <c r="BE27" s="354"/>
    </row>
    <row r="28" spans="1:71" s="2" customFormat="1" ht="13.2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364" t="s">
        <v>39</v>
      </c>
      <c r="M28" s="364"/>
      <c r="N28" s="364"/>
      <c r="O28" s="364"/>
      <c r="P28" s="364"/>
      <c r="Q28" s="37"/>
      <c r="R28" s="37"/>
      <c r="S28" s="37"/>
      <c r="T28" s="37"/>
      <c r="U28" s="37"/>
      <c r="V28" s="37"/>
      <c r="W28" s="364" t="s">
        <v>40</v>
      </c>
      <c r="X28" s="364"/>
      <c r="Y28" s="364"/>
      <c r="Z28" s="364"/>
      <c r="AA28" s="364"/>
      <c r="AB28" s="364"/>
      <c r="AC28" s="364"/>
      <c r="AD28" s="364"/>
      <c r="AE28" s="364"/>
      <c r="AF28" s="37"/>
      <c r="AG28" s="37"/>
      <c r="AH28" s="37"/>
      <c r="AI28" s="37"/>
      <c r="AJ28" s="37"/>
      <c r="AK28" s="364" t="s">
        <v>41</v>
      </c>
      <c r="AL28" s="364"/>
      <c r="AM28" s="364"/>
      <c r="AN28" s="364"/>
      <c r="AO28" s="364"/>
      <c r="AP28" s="37"/>
      <c r="AQ28" s="37"/>
      <c r="AR28" s="40"/>
      <c r="BE28" s="354"/>
    </row>
    <row r="29" spans="1:71" s="3" customFormat="1" ht="14.4" customHeight="1">
      <c r="B29" s="41"/>
      <c r="C29" s="42"/>
      <c r="D29" s="30" t="s">
        <v>42</v>
      </c>
      <c r="E29" s="42"/>
      <c r="F29" s="30" t="s">
        <v>43</v>
      </c>
      <c r="G29" s="42"/>
      <c r="H29" s="42"/>
      <c r="I29" s="42"/>
      <c r="J29" s="42"/>
      <c r="K29" s="42"/>
      <c r="L29" s="367">
        <v>0.21</v>
      </c>
      <c r="M29" s="366"/>
      <c r="N29" s="366"/>
      <c r="O29" s="366"/>
      <c r="P29" s="366"/>
      <c r="Q29" s="42"/>
      <c r="R29" s="42"/>
      <c r="S29" s="42"/>
      <c r="T29" s="42"/>
      <c r="U29" s="42"/>
      <c r="V29" s="42"/>
      <c r="W29" s="365">
        <f>ROUND(AZ54, 2)</f>
        <v>0</v>
      </c>
      <c r="X29" s="366"/>
      <c r="Y29" s="366"/>
      <c r="Z29" s="366"/>
      <c r="AA29" s="366"/>
      <c r="AB29" s="366"/>
      <c r="AC29" s="366"/>
      <c r="AD29" s="366"/>
      <c r="AE29" s="366"/>
      <c r="AF29" s="42"/>
      <c r="AG29" s="42"/>
      <c r="AH29" s="42"/>
      <c r="AI29" s="42"/>
      <c r="AJ29" s="42"/>
      <c r="AK29" s="365">
        <f>ROUND(AV54, 2)</f>
        <v>0</v>
      </c>
      <c r="AL29" s="366"/>
      <c r="AM29" s="366"/>
      <c r="AN29" s="366"/>
      <c r="AO29" s="366"/>
      <c r="AP29" s="42"/>
      <c r="AQ29" s="42"/>
      <c r="AR29" s="43"/>
      <c r="BE29" s="355"/>
    </row>
    <row r="30" spans="1:71" s="3" customFormat="1" ht="14.4" customHeight="1">
      <c r="B30" s="41"/>
      <c r="C30" s="42"/>
      <c r="D30" s="42"/>
      <c r="E30" s="42"/>
      <c r="F30" s="30" t="s">
        <v>44</v>
      </c>
      <c r="G30" s="42"/>
      <c r="H30" s="42"/>
      <c r="I30" s="42"/>
      <c r="J30" s="42"/>
      <c r="K30" s="42"/>
      <c r="L30" s="367">
        <v>0.15</v>
      </c>
      <c r="M30" s="366"/>
      <c r="N30" s="366"/>
      <c r="O30" s="366"/>
      <c r="P30" s="366"/>
      <c r="Q30" s="42"/>
      <c r="R30" s="42"/>
      <c r="S30" s="42"/>
      <c r="T30" s="42"/>
      <c r="U30" s="42"/>
      <c r="V30" s="42"/>
      <c r="W30" s="365">
        <f>ROUND(BA54, 2)</f>
        <v>0</v>
      </c>
      <c r="X30" s="366"/>
      <c r="Y30" s="366"/>
      <c r="Z30" s="366"/>
      <c r="AA30" s="366"/>
      <c r="AB30" s="366"/>
      <c r="AC30" s="366"/>
      <c r="AD30" s="366"/>
      <c r="AE30" s="366"/>
      <c r="AF30" s="42"/>
      <c r="AG30" s="42"/>
      <c r="AH30" s="42"/>
      <c r="AI30" s="42"/>
      <c r="AJ30" s="42"/>
      <c r="AK30" s="365">
        <f>ROUND(AW54, 2)</f>
        <v>0</v>
      </c>
      <c r="AL30" s="366"/>
      <c r="AM30" s="366"/>
      <c r="AN30" s="366"/>
      <c r="AO30" s="366"/>
      <c r="AP30" s="42"/>
      <c r="AQ30" s="42"/>
      <c r="AR30" s="43"/>
      <c r="BE30" s="355"/>
    </row>
    <row r="31" spans="1:71" s="3" customFormat="1" ht="14.4" hidden="1" customHeight="1">
      <c r="B31" s="41"/>
      <c r="C31" s="42"/>
      <c r="D31" s="42"/>
      <c r="E31" s="42"/>
      <c r="F31" s="30" t="s">
        <v>45</v>
      </c>
      <c r="G31" s="42"/>
      <c r="H31" s="42"/>
      <c r="I31" s="42"/>
      <c r="J31" s="42"/>
      <c r="K31" s="42"/>
      <c r="L31" s="367">
        <v>0.21</v>
      </c>
      <c r="M31" s="366"/>
      <c r="N31" s="366"/>
      <c r="O31" s="366"/>
      <c r="P31" s="366"/>
      <c r="Q31" s="42"/>
      <c r="R31" s="42"/>
      <c r="S31" s="42"/>
      <c r="T31" s="42"/>
      <c r="U31" s="42"/>
      <c r="V31" s="42"/>
      <c r="W31" s="365">
        <f>ROUND(BB54, 2)</f>
        <v>0</v>
      </c>
      <c r="X31" s="366"/>
      <c r="Y31" s="366"/>
      <c r="Z31" s="366"/>
      <c r="AA31" s="366"/>
      <c r="AB31" s="366"/>
      <c r="AC31" s="366"/>
      <c r="AD31" s="366"/>
      <c r="AE31" s="366"/>
      <c r="AF31" s="42"/>
      <c r="AG31" s="42"/>
      <c r="AH31" s="42"/>
      <c r="AI31" s="42"/>
      <c r="AJ31" s="42"/>
      <c r="AK31" s="365">
        <v>0</v>
      </c>
      <c r="AL31" s="366"/>
      <c r="AM31" s="366"/>
      <c r="AN31" s="366"/>
      <c r="AO31" s="366"/>
      <c r="AP31" s="42"/>
      <c r="AQ31" s="42"/>
      <c r="AR31" s="43"/>
      <c r="BE31" s="355"/>
    </row>
    <row r="32" spans="1:71" s="3" customFormat="1" ht="14.4" hidden="1" customHeight="1">
      <c r="B32" s="41"/>
      <c r="C32" s="42"/>
      <c r="D32" s="42"/>
      <c r="E32" s="42"/>
      <c r="F32" s="30" t="s">
        <v>46</v>
      </c>
      <c r="G32" s="42"/>
      <c r="H32" s="42"/>
      <c r="I32" s="42"/>
      <c r="J32" s="42"/>
      <c r="K32" s="42"/>
      <c r="L32" s="367">
        <v>0.15</v>
      </c>
      <c r="M32" s="366"/>
      <c r="N32" s="366"/>
      <c r="O32" s="366"/>
      <c r="P32" s="366"/>
      <c r="Q32" s="42"/>
      <c r="R32" s="42"/>
      <c r="S32" s="42"/>
      <c r="T32" s="42"/>
      <c r="U32" s="42"/>
      <c r="V32" s="42"/>
      <c r="W32" s="365">
        <f>ROUND(BC54, 2)</f>
        <v>0</v>
      </c>
      <c r="X32" s="366"/>
      <c r="Y32" s="366"/>
      <c r="Z32" s="366"/>
      <c r="AA32" s="366"/>
      <c r="AB32" s="366"/>
      <c r="AC32" s="366"/>
      <c r="AD32" s="366"/>
      <c r="AE32" s="366"/>
      <c r="AF32" s="42"/>
      <c r="AG32" s="42"/>
      <c r="AH32" s="42"/>
      <c r="AI32" s="42"/>
      <c r="AJ32" s="42"/>
      <c r="AK32" s="365">
        <v>0</v>
      </c>
      <c r="AL32" s="366"/>
      <c r="AM32" s="366"/>
      <c r="AN32" s="366"/>
      <c r="AO32" s="366"/>
      <c r="AP32" s="42"/>
      <c r="AQ32" s="42"/>
      <c r="AR32" s="43"/>
      <c r="BE32" s="355"/>
    </row>
    <row r="33" spans="1:57" s="3" customFormat="1" ht="14.4" hidden="1" customHeight="1">
      <c r="B33" s="41"/>
      <c r="C33" s="42"/>
      <c r="D33" s="42"/>
      <c r="E33" s="42"/>
      <c r="F33" s="30" t="s">
        <v>47</v>
      </c>
      <c r="G33" s="42"/>
      <c r="H33" s="42"/>
      <c r="I33" s="42"/>
      <c r="J33" s="42"/>
      <c r="K33" s="42"/>
      <c r="L33" s="367">
        <v>0</v>
      </c>
      <c r="M33" s="366"/>
      <c r="N33" s="366"/>
      <c r="O33" s="366"/>
      <c r="P33" s="366"/>
      <c r="Q33" s="42"/>
      <c r="R33" s="42"/>
      <c r="S33" s="42"/>
      <c r="T33" s="42"/>
      <c r="U33" s="42"/>
      <c r="V33" s="42"/>
      <c r="W33" s="365">
        <f>ROUND(BD54, 2)</f>
        <v>0</v>
      </c>
      <c r="X33" s="366"/>
      <c r="Y33" s="366"/>
      <c r="Z33" s="366"/>
      <c r="AA33" s="366"/>
      <c r="AB33" s="366"/>
      <c r="AC33" s="366"/>
      <c r="AD33" s="366"/>
      <c r="AE33" s="366"/>
      <c r="AF33" s="42"/>
      <c r="AG33" s="42"/>
      <c r="AH33" s="42"/>
      <c r="AI33" s="42"/>
      <c r="AJ33" s="42"/>
      <c r="AK33" s="365">
        <v>0</v>
      </c>
      <c r="AL33" s="366"/>
      <c r="AM33" s="366"/>
      <c r="AN33" s="366"/>
      <c r="AO33" s="366"/>
      <c r="AP33" s="42"/>
      <c r="AQ33" s="42"/>
      <c r="AR33" s="43"/>
    </row>
    <row r="34" spans="1:57" s="2" customFormat="1" ht="6.9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0"/>
      <c r="BE34" s="35"/>
    </row>
    <row r="35" spans="1:57" s="2" customFormat="1" ht="25.95" customHeight="1">
      <c r="A35" s="35"/>
      <c r="B35" s="36"/>
      <c r="C35" s="44"/>
      <c r="D35" s="45" t="s">
        <v>48</v>
      </c>
      <c r="E35" s="46"/>
      <c r="F35" s="46"/>
      <c r="G35" s="46"/>
      <c r="H35" s="46"/>
      <c r="I35" s="46"/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7" t="s">
        <v>49</v>
      </c>
      <c r="U35" s="46"/>
      <c r="V35" s="46"/>
      <c r="W35" s="46"/>
      <c r="X35" s="371" t="s">
        <v>50</v>
      </c>
      <c r="Y35" s="369"/>
      <c r="Z35" s="369"/>
      <c r="AA35" s="369"/>
      <c r="AB35" s="369"/>
      <c r="AC35" s="46"/>
      <c r="AD35" s="46"/>
      <c r="AE35" s="46"/>
      <c r="AF35" s="46"/>
      <c r="AG35" s="46"/>
      <c r="AH35" s="46"/>
      <c r="AI35" s="46"/>
      <c r="AJ35" s="46"/>
      <c r="AK35" s="368">
        <f>SUM(AK26:AK33)</f>
        <v>0</v>
      </c>
      <c r="AL35" s="369"/>
      <c r="AM35" s="369"/>
      <c r="AN35" s="369"/>
      <c r="AO35" s="370"/>
      <c r="AP35" s="44"/>
      <c r="AQ35" s="44"/>
      <c r="AR35" s="40"/>
      <c r="BE35" s="35"/>
    </row>
    <row r="36" spans="1:57" s="2" customFormat="1" ht="6.9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0"/>
      <c r="BE36" s="35"/>
    </row>
    <row r="37" spans="1:57" s="2" customFormat="1" ht="6.9" customHeight="1">
      <c r="A37" s="35"/>
      <c r="B37" s="48"/>
      <c r="C37" s="49"/>
      <c r="D37" s="49"/>
      <c r="E37" s="49"/>
      <c r="F37" s="49"/>
      <c r="G37" s="49"/>
      <c r="H37" s="49"/>
      <c r="I37" s="49"/>
      <c r="J37" s="49"/>
      <c r="K37" s="49"/>
      <c r="L37" s="49"/>
      <c r="M37" s="49"/>
      <c r="N37" s="49"/>
      <c r="O37" s="49"/>
      <c r="P37" s="49"/>
      <c r="Q37" s="49"/>
      <c r="R37" s="49"/>
      <c r="S37" s="49"/>
      <c r="T37" s="49"/>
      <c r="U37" s="49"/>
      <c r="V37" s="49"/>
      <c r="W37" s="49"/>
      <c r="X37" s="49"/>
      <c r="Y37" s="49"/>
      <c r="Z37" s="49"/>
      <c r="AA37" s="49"/>
      <c r="AB37" s="49"/>
      <c r="AC37" s="49"/>
      <c r="AD37" s="49"/>
      <c r="AE37" s="49"/>
      <c r="AF37" s="49"/>
      <c r="AG37" s="49"/>
      <c r="AH37" s="49"/>
      <c r="AI37" s="49"/>
      <c r="AJ37" s="49"/>
      <c r="AK37" s="49"/>
      <c r="AL37" s="49"/>
      <c r="AM37" s="49"/>
      <c r="AN37" s="49"/>
      <c r="AO37" s="49"/>
      <c r="AP37" s="49"/>
      <c r="AQ37" s="49"/>
      <c r="AR37" s="40"/>
      <c r="BE37" s="35"/>
    </row>
    <row r="41" spans="1:57" s="2" customFormat="1" ht="6.9" customHeight="1">
      <c r="A41" s="35"/>
      <c r="B41" s="50"/>
      <c r="C41" s="51"/>
      <c r="D41" s="51"/>
      <c r="E41" s="51"/>
      <c r="F41" s="51"/>
      <c r="G41" s="51"/>
      <c r="H41" s="51"/>
      <c r="I41" s="51"/>
      <c r="J41" s="51"/>
      <c r="K41" s="51"/>
      <c r="L41" s="51"/>
      <c r="M41" s="51"/>
      <c r="N41" s="51"/>
      <c r="O41" s="51"/>
      <c r="P41" s="51"/>
      <c r="Q41" s="51"/>
      <c r="R41" s="51"/>
      <c r="S41" s="51"/>
      <c r="T41" s="51"/>
      <c r="U41" s="51"/>
      <c r="V41" s="51"/>
      <c r="W41" s="51"/>
      <c r="X41" s="51"/>
      <c r="Y41" s="51"/>
      <c r="Z41" s="51"/>
      <c r="AA41" s="51"/>
      <c r="AB41" s="51"/>
      <c r="AC41" s="51"/>
      <c r="AD41" s="51"/>
      <c r="AE41" s="51"/>
      <c r="AF41" s="51"/>
      <c r="AG41" s="51"/>
      <c r="AH41" s="51"/>
      <c r="AI41" s="51"/>
      <c r="AJ41" s="51"/>
      <c r="AK41" s="51"/>
      <c r="AL41" s="51"/>
      <c r="AM41" s="51"/>
      <c r="AN41" s="51"/>
      <c r="AO41" s="51"/>
      <c r="AP41" s="51"/>
      <c r="AQ41" s="51"/>
      <c r="AR41" s="40"/>
      <c r="BE41" s="35"/>
    </row>
    <row r="42" spans="1:57" s="2" customFormat="1" ht="24.9" customHeight="1">
      <c r="A42" s="35"/>
      <c r="B42" s="36"/>
      <c r="C42" s="24" t="s">
        <v>51</v>
      </c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  <c r="AF42" s="37"/>
      <c r="AG42" s="37"/>
      <c r="AH42" s="37"/>
      <c r="AI42" s="37"/>
      <c r="AJ42" s="37"/>
      <c r="AK42" s="37"/>
      <c r="AL42" s="37"/>
      <c r="AM42" s="37"/>
      <c r="AN42" s="37"/>
      <c r="AO42" s="37"/>
      <c r="AP42" s="37"/>
      <c r="AQ42" s="37"/>
      <c r="AR42" s="40"/>
      <c r="BE42" s="35"/>
    </row>
    <row r="43" spans="1:57" s="2" customFormat="1" ht="6.9" customHeight="1">
      <c r="A43" s="35"/>
      <c r="B43" s="36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  <c r="R43" s="37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7"/>
      <c r="AD43" s="37"/>
      <c r="AE43" s="37"/>
      <c r="AF43" s="37"/>
      <c r="AG43" s="37"/>
      <c r="AH43" s="37"/>
      <c r="AI43" s="37"/>
      <c r="AJ43" s="37"/>
      <c r="AK43" s="37"/>
      <c r="AL43" s="37"/>
      <c r="AM43" s="37"/>
      <c r="AN43" s="37"/>
      <c r="AO43" s="37"/>
      <c r="AP43" s="37"/>
      <c r="AQ43" s="37"/>
      <c r="AR43" s="40"/>
      <c r="BE43" s="35"/>
    </row>
    <row r="44" spans="1:57" s="4" customFormat="1" ht="12" customHeight="1">
      <c r="B44" s="52"/>
      <c r="C44" s="30" t="s">
        <v>13</v>
      </c>
      <c r="D44" s="53"/>
      <c r="E44" s="53"/>
      <c r="F44" s="53"/>
      <c r="G44" s="53"/>
      <c r="H44" s="53"/>
      <c r="I44" s="53"/>
      <c r="J44" s="53"/>
      <c r="K44" s="53"/>
      <c r="L44" s="53" t="str">
        <f>K5</f>
        <v>00</v>
      </c>
      <c r="M44" s="53"/>
      <c r="N44" s="53"/>
      <c r="O44" s="53"/>
      <c r="P44" s="53"/>
      <c r="Q44" s="53"/>
      <c r="R44" s="53"/>
      <c r="S44" s="53"/>
      <c r="T44" s="53"/>
      <c r="U44" s="53"/>
      <c r="V44" s="53"/>
      <c r="W44" s="53"/>
      <c r="X44" s="53"/>
      <c r="Y44" s="53"/>
      <c r="Z44" s="53"/>
      <c r="AA44" s="53"/>
      <c r="AB44" s="53"/>
      <c r="AC44" s="53"/>
      <c r="AD44" s="53"/>
      <c r="AE44" s="53"/>
      <c r="AF44" s="53"/>
      <c r="AG44" s="53"/>
      <c r="AH44" s="53"/>
      <c r="AI44" s="53"/>
      <c r="AJ44" s="53"/>
      <c r="AK44" s="53"/>
      <c r="AL44" s="53"/>
      <c r="AM44" s="53"/>
      <c r="AN44" s="53"/>
      <c r="AO44" s="53"/>
      <c r="AP44" s="53"/>
      <c r="AQ44" s="53"/>
      <c r="AR44" s="54"/>
    </row>
    <row r="45" spans="1:57" s="5" customFormat="1" ht="36.9" customHeight="1">
      <c r="B45" s="55"/>
      <c r="C45" s="56" t="s">
        <v>16</v>
      </c>
      <c r="D45" s="57"/>
      <c r="E45" s="57"/>
      <c r="F45" s="57"/>
      <c r="G45" s="57"/>
      <c r="H45" s="57"/>
      <c r="I45" s="57"/>
      <c r="J45" s="57"/>
      <c r="K45" s="57"/>
      <c r="L45" s="329" t="str">
        <f>K6</f>
        <v>Revitalizace brownfieldu výtopny - východní část, demolice budov</v>
      </c>
      <c r="M45" s="330"/>
      <c r="N45" s="330"/>
      <c r="O45" s="330"/>
      <c r="P45" s="330"/>
      <c r="Q45" s="330"/>
      <c r="R45" s="330"/>
      <c r="S45" s="330"/>
      <c r="T45" s="330"/>
      <c r="U45" s="330"/>
      <c r="V45" s="330"/>
      <c r="W45" s="330"/>
      <c r="X45" s="330"/>
      <c r="Y45" s="330"/>
      <c r="Z45" s="330"/>
      <c r="AA45" s="330"/>
      <c r="AB45" s="330"/>
      <c r="AC45" s="330"/>
      <c r="AD45" s="330"/>
      <c r="AE45" s="330"/>
      <c r="AF45" s="330"/>
      <c r="AG45" s="330"/>
      <c r="AH45" s="330"/>
      <c r="AI45" s="330"/>
      <c r="AJ45" s="330"/>
      <c r="AK45" s="330"/>
      <c r="AL45" s="330"/>
      <c r="AM45" s="330"/>
      <c r="AN45" s="330"/>
      <c r="AO45" s="330"/>
      <c r="AP45" s="57"/>
      <c r="AQ45" s="57"/>
      <c r="AR45" s="58"/>
    </row>
    <row r="46" spans="1:57" s="2" customFormat="1" ht="6.9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  <c r="R46" s="37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  <c r="AF46" s="37"/>
      <c r="AG46" s="37"/>
      <c r="AH46" s="37"/>
      <c r="AI46" s="37"/>
      <c r="AJ46" s="37"/>
      <c r="AK46" s="37"/>
      <c r="AL46" s="37"/>
      <c r="AM46" s="37"/>
      <c r="AN46" s="37"/>
      <c r="AO46" s="37"/>
      <c r="AP46" s="37"/>
      <c r="AQ46" s="37"/>
      <c r="AR46" s="40"/>
      <c r="BE46" s="35"/>
    </row>
    <row r="47" spans="1:57" s="2" customFormat="1" ht="12" customHeight="1">
      <c r="A47" s="35"/>
      <c r="B47" s="36"/>
      <c r="C47" s="30" t="s">
        <v>21</v>
      </c>
      <c r="D47" s="37"/>
      <c r="E47" s="37"/>
      <c r="F47" s="37"/>
      <c r="G47" s="37"/>
      <c r="H47" s="37"/>
      <c r="I47" s="37"/>
      <c r="J47" s="37"/>
      <c r="K47" s="37"/>
      <c r="L47" s="59" t="str">
        <f>IF(K8="","",K8)</f>
        <v>st.p.č. 1126/1 a 1125 v k.ú. Horní Slavkov</v>
      </c>
      <c r="M47" s="37"/>
      <c r="N47" s="37"/>
      <c r="O47" s="37"/>
      <c r="P47" s="37"/>
      <c r="Q47" s="37"/>
      <c r="R47" s="37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  <c r="AF47" s="37"/>
      <c r="AG47" s="37"/>
      <c r="AH47" s="37"/>
      <c r="AI47" s="30" t="s">
        <v>23</v>
      </c>
      <c r="AJ47" s="37"/>
      <c r="AK47" s="37"/>
      <c r="AL47" s="37"/>
      <c r="AM47" s="331" t="str">
        <f>IF(AN8= "","",AN8)</f>
        <v>22. 8. 2022</v>
      </c>
      <c r="AN47" s="331"/>
      <c r="AO47" s="37"/>
      <c r="AP47" s="37"/>
      <c r="AQ47" s="37"/>
      <c r="AR47" s="40"/>
      <c r="BE47" s="35"/>
    </row>
    <row r="48" spans="1:57" s="2" customFormat="1" ht="6.9" customHeight="1">
      <c r="A48" s="35"/>
      <c r="B48" s="36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  <c r="AF48" s="37"/>
      <c r="AG48" s="37"/>
      <c r="AH48" s="37"/>
      <c r="AI48" s="37"/>
      <c r="AJ48" s="37"/>
      <c r="AK48" s="37"/>
      <c r="AL48" s="37"/>
      <c r="AM48" s="37"/>
      <c r="AN48" s="37"/>
      <c r="AO48" s="37"/>
      <c r="AP48" s="37"/>
      <c r="AQ48" s="37"/>
      <c r="AR48" s="40"/>
      <c r="BE48" s="35"/>
    </row>
    <row r="49" spans="1:91" s="2" customFormat="1" ht="15.15" customHeight="1">
      <c r="A49" s="35"/>
      <c r="B49" s="36"/>
      <c r="C49" s="30" t="s">
        <v>25</v>
      </c>
      <c r="D49" s="37"/>
      <c r="E49" s="37"/>
      <c r="F49" s="37"/>
      <c r="G49" s="37"/>
      <c r="H49" s="37"/>
      <c r="I49" s="37"/>
      <c r="J49" s="37"/>
      <c r="K49" s="37"/>
      <c r="L49" s="53" t="str">
        <f>IF(E11= "","",E11)</f>
        <v>Město Horní Slavkov</v>
      </c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  <c r="AF49" s="37"/>
      <c r="AG49" s="37"/>
      <c r="AH49" s="37"/>
      <c r="AI49" s="30" t="s">
        <v>31</v>
      </c>
      <c r="AJ49" s="37"/>
      <c r="AK49" s="37"/>
      <c r="AL49" s="37"/>
      <c r="AM49" s="338" t="str">
        <f>IF(E17="","",E17)</f>
        <v>CENTRA STAV s.r.o.</v>
      </c>
      <c r="AN49" s="339"/>
      <c r="AO49" s="339"/>
      <c r="AP49" s="339"/>
      <c r="AQ49" s="37"/>
      <c r="AR49" s="40"/>
      <c r="AS49" s="332" t="s">
        <v>52</v>
      </c>
      <c r="AT49" s="333"/>
      <c r="AU49" s="61"/>
      <c r="AV49" s="61"/>
      <c r="AW49" s="61"/>
      <c r="AX49" s="61"/>
      <c r="AY49" s="61"/>
      <c r="AZ49" s="61"/>
      <c r="BA49" s="61"/>
      <c r="BB49" s="61"/>
      <c r="BC49" s="61"/>
      <c r="BD49" s="62"/>
      <c r="BE49" s="35"/>
    </row>
    <row r="50" spans="1:91" s="2" customFormat="1" ht="15.15" customHeight="1">
      <c r="A50" s="35"/>
      <c r="B50" s="36"/>
      <c r="C50" s="30" t="s">
        <v>29</v>
      </c>
      <c r="D50" s="37"/>
      <c r="E50" s="37"/>
      <c r="F50" s="37"/>
      <c r="G50" s="37"/>
      <c r="H50" s="37"/>
      <c r="I50" s="37"/>
      <c r="J50" s="37"/>
      <c r="K50" s="37"/>
      <c r="L50" s="53" t="str">
        <f>IF(E14= "Vyplň údaj","",E14)</f>
        <v/>
      </c>
      <c r="M50" s="37"/>
      <c r="N50" s="37"/>
      <c r="O50" s="37"/>
      <c r="P50" s="37"/>
      <c r="Q50" s="37"/>
      <c r="R50" s="37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  <c r="AF50" s="37"/>
      <c r="AG50" s="37"/>
      <c r="AH50" s="37"/>
      <c r="AI50" s="30" t="s">
        <v>34</v>
      </c>
      <c r="AJ50" s="37"/>
      <c r="AK50" s="37"/>
      <c r="AL50" s="37"/>
      <c r="AM50" s="338" t="str">
        <f>IF(E20="","",E20)</f>
        <v xml:space="preserve"> </v>
      </c>
      <c r="AN50" s="339"/>
      <c r="AO50" s="339"/>
      <c r="AP50" s="339"/>
      <c r="AQ50" s="37"/>
      <c r="AR50" s="40"/>
      <c r="AS50" s="334"/>
      <c r="AT50" s="335"/>
      <c r="AU50" s="63"/>
      <c r="AV50" s="63"/>
      <c r="AW50" s="63"/>
      <c r="AX50" s="63"/>
      <c r="AY50" s="63"/>
      <c r="AZ50" s="63"/>
      <c r="BA50" s="63"/>
      <c r="BB50" s="63"/>
      <c r="BC50" s="63"/>
      <c r="BD50" s="64"/>
      <c r="BE50" s="35"/>
    </row>
    <row r="51" spans="1:91" s="2" customFormat="1" ht="10.8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  <c r="R51" s="37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  <c r="AF51" s="37"/>
      <c r="AG51" s="37"/>
      <c r="AH51" s="37"/>
      <c r="AI51" s="37"/>
      <c r="AJ51" s="37"/>
      <c r="AK51" s="37"/>
      <c r="AL51" s="37"/>
      <c r="AM51" s="37"/>
      <c r="AN51" s="37"/>
      <c r="AO51" s="37"/>
      <c r="AP51" s="37"/>
      <c r="AQ51" s="37"/>
      <c r="AR51" s="40"/>
      <c r="AS51" s="336"/>
      <c r="AT51" s="337"/>
      <c r="AU51" s="65"/>
      <c r="AV51" s="65"/>
      <c r="AW51" s="65"/>
      <c r="AX51" s="65"/>
      <c r="AY51" s="65"/>
      <c r="AZ51" s="65"/>
      <c r="BA51" s="65"/>
      <c r="BB51" s="65"/>
      <c r="BC51" s="65"/>
      <c r="BD51" s="66"/>
      <c r="BE51" s="35"/>
    </row>
    <row r="52" spans="1:91" s="2" customFormat="1" ht="29.25" customHeight="1">
      <c r="A52" s="35"/>
      <c r="B52" s="36"/>
      <c r="C52" s="340" t="s">
        <v>53</v>
      </c>
      <c r="D52" s="341"/>
      <c r="E52" s="341"/>
      <c r="F52" s="341"/>
      <c r="G52" s="341"/>
      <c r="H52" s="67"/>
      <c r="I52" s="343" t="s">
        <v>54</v>
      </c>
      <c r="J52" s="341"/>
      <c r="K52" s="341"/>
      <c r="L52" s="341"/>
      <c r="M52" s="341"/>
      <c r="N52" s="341"/>
      <c r="O52" s="341"/>
      <c r="P52" s="341"/>
      <c r="Q52" s="341"/>
      <c r="R52" s="341"/>
      <c r="S52" s="341"/>
      <c r="T52" s="341"/>
      <c r="U52" s="341"/>
      <c r="V52" s="341"/>
      <c r="W52" s="341"/>
      <c r="X52" s="341"/>
      <c r="Y52" s="341"/>
      <c r="Z52" s="341"/>
      <c r="AA52" s="341"/>
      <c r="AB52" s="341"/>
      <c r="AC52" s="341"/>
      <c r="AD52" s="341"/>
      <c r="AE52" s="341"/>
      <c r="AF52" s="341"/>
      <c r="AG52" s="342" t="s">
        <v>55</v>
      </c>
      <c r="AH52" s="341"/>
      <c r="AI52" s="341"/>
      <c r="AJ52" s="341"/>
      <c r="AK52" s="341"/>
      <c r="AL52" s="341"/>
      <c r="AM52" s="341"/>
      <c r="AN52" s="343" t="s">
        <v>56</v>
      </c>
      <c r="AO52" s="341"/>
      <c r="AP52" s="341"/>
      <c r="AQ52" s="68" t="s">
        <v>57</v>
      </c>
      <c r="AR52" s="40"/>
      <c r="AS52" s="69" t="s">
        <v>58</v>
      </c>
      <c r="AT52" s="70" t="s">
        <v>59</v>
      </c>
      <c r="AU52" s="70" t="s">
        <v>60</v>
      </c>
      <c r="AV52" s="70" t="s">
        <v>61</v>
      </c>
      <c r="AW52" s="70" t="s">
        <v>62</v>
      </c>
      <c r="AX52" s="70" t="s">
        <v>63</v>
      </c>
      <c r="AY52" s="70" t="s">
        <v>64</v>
      </c>
      <c r="AZ52" s="70" t="s">
        <v>65</v>
      </c>
      <c r="BA52" s="70" t="s">
        <v>66</v>
      </c>
      <c r="BB52" s="70" t="s">
        <v>67</v>
      </c>
      <c r="BC52" s="70" t="s">
        <v>68</v>
      </c>
      <c r="BD52" s="71" t="s">
        <v>69</v>
      </c>
      <c r="BE52" s="35"/>
    </row>
    <row r="53" spans="1:91" s="2" customFormat="1" ht="10.8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  <c r="R53" s="37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  <c r="AF53" s="37"/>
      <c r="AG53" s="37"/>
      <c r="AH53" s="37"/>
      <c r="AI53" s="37"/>
      <c r="AJ53" s="37"/>
      <c r="AK53" s="37"/>
      <c r="AL53" s="37"/>
      <c r="AM53" s="37"/>
      <c r="AN53" s="37"/>
      <c r="AO53" s="37"/>
      <c r="AP53" s="37"/>
      <c r="AQ53" s="37"/>
      <c r="AR53" s="40"/>
      <c r="AS53" s="72"/>
      <c r="AT53" s="73"/>
      <c r="AU53" s="73"/>
      <c r="AV53" s="73"/>
      <c r="AW53" s="73"/>
      <c r="AX53" s="73"/>
      <c r="AY53" s="73"/>
      <c r="AZ53" s="73"/>
      <c r="BA53" s="73"/>
      <c r="BB53" s="73"/>
      <c r="BC53" s="73"/>
      <c r="BD53" s="74"/>
      <c r="BE53" s="35"/>
    </row>
    <row r="54" spans="1:91" s="6" customFormat="1" ht="32.4" customHeight="1">
      <c r="B54" s="75"/>
      <c r="C54" s="76" t="s">
        <v>70</v>
      </c>
      <c r="D54" s="77"/>
      <c r="E54" s="77"/>
      <c r="F54" s="77"/>
      <c r="G54" s="77"/>
      <c r="H54" s="77"/>
      <c r="I54" s="77"/>
      <c r="J54" s="77"/>
      <c r="K54" s="77"/>
      <c r="L54" s="77"/>
      <c r="M54" s="77"/>
      <c r="N54" s="77"/>
      <c r="O54" s="77"/>
      <c r="P54" s="77"/>
      <c r="Q54" s="77"/>
      <c r="R54" s="77"/>
      <c r="S54" s="77"/>
      <c r="T54" s="77"/>
      <c r="U54" s="77"/>
      <c r="V54" s="77"/>
      <c r="W54" s="77"/>
      <c r="X54" s="77"/>
      <c r="Y54" s="77"/>
      <c r="Z54" s="77"/>
      <c r="AA54" s="77"/>
      <c r="AB54" s="77"/>
      <c r="AC54" s="77"/>
      <c r="AD54" s="77"/>
      <c r="AE54" s="77"/>
      <c r="AF54" s="77"/>
      <c r="AG54" s="351">
        <f>ROUND(AG55+AG58,2)</f>
        <v>0</v>
      </c>
      <c r="AH54" s="351"/>
      <c r="AI54" s="351"/>
      <c r="AJ54" s="351"/>
      <c r="AK54" s="351"/>
      <c r="AL54" s="351"/>
      <c r="AM54" s="351"/>
      <c r="AN54" s="352">
        <f t="shared" ref="AN54:AN60" si="0">SUM(AG54,AT54)</f>
        <v>0</v>
      </c>
      <c r="AO54" s="352"/>
      <c r="AP54" s="352"/>
      <c r="AQ54" s="79" t="s">
        <v>19</v>
      </c>
      <c r="AR54" s="80"/>
      <c r="AS54" s="81">
        <f>ROUND(AS55+AS58,2)</f>
        <v>0</v>
      </c>
      <c r="AT54" s="82">
        <f t="shared" ref="AT54:AT60" si="1">ROUND(SUM(AV54:AW54),2)</f>
        <v>0</v>
      </c>
      <c r="AU54" s="83">
        <f>ROUND(AU55+AU58,5)</f>
        <v>0</v>
      </c>
      <c r="AV54" s="82">
        <f>ROUND(AZ54*L29,2)</f>
        <v>0</v>
      </c>
      <c r="AW54" s="82">
        <f>ROUND(BA54*L30,2)</f>
        <v>0</v>
      </c>
      <c r="AX54" s="82">
        <f>ROUND(BB54*L29,2)</f>
        <v>0</v>
      </c>
      <c r="AY54" s="82">
        <f>ROUND(BC54*L30,2)</f>
        <v>0</v>
      </c>
      <c r="AZ54" s="82">
        <f>ROUND(AZ55+AZ58,2)</f>
        <v>0</v>
      </c>
      <c r="BA54" s="82">
        <f>ROUND(BA55+BA58,2)</f>
        <v>0</v>
      </c>
      <c r="BB54" s="82">
        <f>ROUND(BB55+BB58,2)</f>
        <v>0</v>
      </c>
      <c r="BC54" s="82">
        <f>ROUND(BC55+BC58,2)</f>
        <v>0</v>
      </c>
      <c r="BD54" s="84">
        <f>ROUND(BD55+BD58,2)</f>
        <v>0</v>
      </c>
      <c r="BS54" s="85" t="s">
        <v>71</v>
      </c>
      <c r="BT54" s="85" t="s">
        <v>72</v>
      </c>
      <c r="BU54" s="86" t="s">
        <v>73</v>
      </c>
      <c r="BV54" s="85" t="s">
        <v>74</v>
      </c>
      <c r="BW54" s="85" t="s">
        <v>5</v>
      </c>
      <c r="BX54" s="85" t="s">
        <v>75</v>
      </c>
      <c r="CL54" s="85" t="s">
        <v>19</v>
      </c>
    </row>
    <row r="55" spans="1:91" s="7" customFormat="1" ht="16.5" customHeight="1">
      <c r="B55" s="87"/>
      <c r="C55" s="88"/>
      <c r="D55" s="347" t="s">
        <v>76</v>
      </c>
      <c r="E55" s="347"/>
      <c r="F55" s="347"/>
      <c r="G55" s="347"/>
      <c r="H55" s="347"/>
      <c r="I55" s="89"/>
      <c r="J55" s="347" t="s">
        <v>77</v>
      </c>
      <c r="K55" s="347"/>
      <c r="L55" s="347"/>
      <c r="M55" s="347"/>
      <c r="N55" s="347"/>
      <c r="O55" s="347"/>
      <c r="P55" s="347"/>
      <c r="Q55" s="347"/>
      <c r="R55" s="347"/>
      <c r="S55" s="347"/>
      <c r="T55" s="347"/>
      <c r="U55" s="347"/>
      <c r="V55" s="347"/>
      <c r="W55" s="347"/>
      <c r="X55" s="347"/>
      <c r="Y55" s="347"/>
      <c r="Z55" s="347"/>
      <c r="AA55" s="347"/>
      <c r="AB55" s="347"/>
      <c r="AC55" s="347"/>
      <c r="AD55" s="347"/>
      <c r="AE55" s="347"/>
      <c r="AF55" s="347"/>
      <c r="AG55" s="344">
        <f>ROUND(SUM(AG56:AG57),2)</f>
        <v>0</v>
      </c>
      <c r="AH55" s="345"/>
      <c r="AI55" s="345"/>
      <c r="AJ55" s="345"/>
      <c r="AK55" s="345"/>
      <c r="AL55" s="345"/>
      <c r="AM55" s="345"/>
      <c r="AN55" s="346">
        <f t="shared" si="0"/>
        <v>0</v>
      </c>
      <c r="AO55" s="345"/>
      <c r="AP55" s="345"/>
      <c r="AQ55" s="90" t="s">
        <v>78</v>
      </c>
      <c r="AR55" s="91"/>
      <c r="AS55" s="92">
        <f>ROUND(SUM(AS56:AS57),2)</f>
        <v>0</v>
      </c>
      <c r="AT55" s="93">
        <f t="shared" si="1"/>
        <v>0</v>
      </c>
      <c r="AU55" s="94">
        <f>ROUND(SUM(AU56:AU57),5)</f>
        <v>0</v>
      </c>
      <c r="AV55" s="93">
        <f>ROUND(AZ55*L29,2)</f>
        <v>0</v>
      </c>
      <c r="AW55" s="93">
        <f>ROUND(BA55*L30,2)</f>
        <v>0</v>
      </c>
      <c r="AX55" s="93">
        <f>ROUND(BB55*L29,2)</f>
        <v>0</v>
      </c>
      <c r="AY55" s="93">
        <f>ROUND(BC55*L30,2)</f>
        <v>0</v>
      </c>
      <c r="AZ55" s="93">
        <f>ROUND(SUM(AZ56:AZ57),2)</f>
        <v>0</v>
      </c>
      <c r="BA55" s="93">
        <f>ROUND(SUM(BA56:BA57),2)</f>
        <v>0</v>
      </c>
      <c r="BB55" s="93">
        <f>ROUND(SUM(BB56:BB57),2)</f>
        <v>0</v>
      </c>
      <c r="BC55" s="93">
        <f>ROUND(SUM(BC56:BC57),2)</f>
        <v>0</v>
      </c>
      <c r="BD55" s="95">
        <f>ROUND(SUM(BD56:BD57),2)</f>
        <v>0</v>
      </c>
      <c r="BS55" s="96" t="s">
        <v>71</v>
      </c>
      <c r="BT55" s="96" t="s">
        <v>79</v>
      </c>
      <c r="BU55" s="96" t="s">
        <v>73</v>
      </c>
      <c r="BV55" s="96" t="s">
        <v>74</v>
      </c>
      <c r="BW55" s="96" t="s">
        <v>80</v>
      </c>
      <c r="BX55" s="96" t="s">
        <v>5</v>
      </c>
      <c r="CL55" s="96" t="s">
        <v>19</v>
      </c>
      <c r="CM55" s="96" t="s">
        <v>81</v>
      </c>
    </row>
    <row r="56" spans="1:91" s="4" customFormat="1" ht="16.5" customHeight="1">
      <c r="A56" s="97" t="s">
        <v>82</v>
      </c>
      <c r="B56" s="52"/>
      <c r="C56" s="98"/>
      <c r="D56" s="98"/>
      <c r="E56" s="350" t="s">
        <v>83</v>
      </c>
      <c r="F56" s="350"/>
      <c r="G56" s="350"/>
      <c r="H56" s="350"/>
      <c r="I56" s="350"/>
      <c r="J56" s="98"/>
      <c r="K56" s="350" t="s">
        <v>84</v>
      </c>
      <c r="L56" s="350"/>
      <c r="M56" s="350"/>
      <c r="N56" s="350"/>
      <c r="O56" s="350"/>
      <c r="P56" s="350"/>
      <c r="Q56" s="350"/>
      <c r="R56" s="350"/>
      <c r="S56" s="350"/>
      <c r="T56" s="350"/>
      <c r="U56" s="350"/>
      <c r="V56" s="350"/>
      <c r="W56" s="350"/>
      <c r="X56" s="350"/>
      <c r="Y56" s="350"/>
      <c r="Z56" s="350"/>
      <c r="AA56" s="350"/>
      <c r="AB56" s="350"/>
      <c r="AC56" s="350"/>
      <c r="AD56" s="350"/>
      <c r="AE56" s="350"/>
      <c r="AF56" s="350"/>
      <c r="AG56" s="348">
        <f>'01a - Uznatelné náklady'!J32</f>
        <v>0</v>
      </c>
      <c r="AH56" s="349"/>
      <c r="AI56" s="349"/>
      <c r="AJ56" s="349"/>
      <c r="AK56" s="349"/>
      <c r="AL56" s="349"/>
      <c r="AM56" s="349"/>
      <c r="AN56" s="348">
        <f t="shared" si="0"/>
        <v>0</v>
      </c>
      <c r="AO56" s="349"/>
      <c r="AP56" s="349"/>
      <c r="AQ56" s="99" t="s">
        <v>85</v>
      </c>
      <c r="AR56" s="54"/>
      <c r="AS56" s="100">
        <v>0</v>
      </c>
      <c r="AT56" s="101">
        <f t="shared" si="1"/>
        <v>0</v>
      </c>
      <c r="AU56" s="102">
        <f>'01a - Uznatelné náklady'!P95</f>
        <v>0</v>
      </c>
      <c r="AV56" s="101">
        <f>'01a - Uznatelné náklady'!J35</f>
        <v>0</v>
      </c>
      <c r="AW56" s="101">
        <f>'01a - Uznatelné náklady'!J36</f>
        <v>0</v>
      </c>
      <c r="AX56" s="101">
        <f>'01a - Uznatelné náklady'!J37</f>
        <v>0</v>
      </c>
      <c r="AY56" s="101">
        <f>'01a - Uznatelné náklady'!J38</f>
        <v>0</v>
      </c>
      <c r="AZ56" s="101">
        <f>'01a - Uznatelné náklady'!F35</f>
        <v>0</v>
      </c>
      <c r="BA56" s="101">
        <f>'01a - Uznatelné náklady'!F36</f>
        <v>0</v>
      </c>
      <c r="BB56" s="101">
        <f>'01a - Uznatelné náklady'!F37</f>
        <v>0</v>
      </c>
      <c r="BC56" s="101">
        <f>'01a - Uznatelné náklady'!F38</f>
        <v>0</v>
      </c>
      <c r="BD56" s="103">
        <f>'01a - Uznatelné náklady'!F39</f>
        <v>0</v>
      </c>
      <c r="BT56" s="104" t="s">
        <v>81</v>
      </c>
      <c r="BV56" s="104" t="s">
        <v>74</v>
      </c>
      <c r="BW56" s="104" t="s">
        <v>86</v>
      </c>
      <c r="BX56" s="104" t="s">
        <v>80</v>
      </c>
      <c r="CL56" s="104" t="s">
        <v>19</v>
      </c>
    </row>
    <row r="57" spans="1:91" s="4" customFormat="1" ht="16.5" customHeight="1">
      <c r="A57" s="97" t="s">
        <v>82</v>
      </c>
      <c r="B57" s="52"/>
      <c r="C57" s="98"/>
      <c r="D57" s="98"/>
      <c r="E57" s="350" t="s">
        <v>87</v>
      </c>
      <c r="F57" s="350"/>
      <c r="G57" s="350"/>
      <c r="H57" s="350"/>
      <c r="I57" s="350"/>
      <c r="J57" s="98"/>
      <c r="K57" s="350" t="s">
        <v>88</v>
      </c>
      <c r="L57" s="350"/>
      <c r="M57" s="350"/>
      <c r="N57" s="350"/>
      <c r="O57" s="350"/>
      <c r="P57" s="350"/>
      <c r="Q57" s="350"/>
      <c r="R57" s="350"/>
      <c r="S57" s="350"/>
      <c r="T57" s="350"/>
      <c r="U57" s="350"/>
      <c r="V57" s="350"/>
      <c r="W57" s="350"/>
      <c r="X57" s="350"/>
      <c r="Y57" s="350"/>
      <c r="Z57" s="350"/>
      <c r="AA57" s="350"/>
      <c r="AB57" s="350"/>
      <c r="AC57" s="350"/>
      <c r="AD57" s="350"/>
      <c r="AE57" s="350"/>
      <c r="AF57" s="350"/>
      <c r="AG57" s="348">
        <f>'01b - Neuznatelné náklady'!J32</f>
        <v>0</v>
      </c>
      <c r="AH57" s="349"/>
      <c r="AI57" s="349"/>
      <c r="AJ57" s="349"/>
      <c r="AK57" s="349"/>
      <c r="AL57" s="349"/>
      <c r="AM57" s="349"/>
      <c r="AN57" s="348">
        <f t="shared" si="0"/>
        <v>0</v>
      </c>
      <c r="AO57" s="349"/>
      <c r="AP57" s="349"/>
      <c r="AQ57" s="99" t="s">
        <v>85</v>
      </c>
      <c r="AR57" s="54"/>
      <c r="AS57" s="100">
        <v>0</v>
      </c>
      <c r="AT57" s="101">
        <f t="shared" si="1"/>
        <v>0</v>
      </c>
      <c r="AU57" s="102">
        <f>'01b - Neuznatelné náklady'!P92</f>
        <v>0</v>
      </c>
      <c r="AV57" s="101">
        <f>'01b - Neuznatelné náklady'!J35</f>
        <v>0</v>
      </c>
      <c r="AW57" s="101">
        <f>'01b - Neuznatelné náklady'!J36</f>
        <v>0</v>
      </c>
      <c r="AX57" s="101">
        <f>'01b - Neuznatelné náklady'!J37</f>
        <v>0</v>
      </c>
      <c r="AY57" s="101">
        <f>'01b - Neuznatelné náklady'!J38</f>
        <v>0</v>
      </c>
      <c r="AZ57" s="101">
        <f>'01b - Neuznatelné náklady'!F35</f>
        <v>0</v>
      </c>
      <c r="BA57" s="101">
        <f>'01b - Neuznatelné náklady'!F36</f>
        <v>0</v>
      </c>
      <c r="BB57" s="101">
        <f>'01b - Neuznatelné náklady'!F37</f>
        <v>0</v>
      </c>
      <c r="BC57" s="101">
        <f>'01b - Neuznatelné náklady'!F38</f>
        <v>0</v>
      </c>
      <c r="BD57" s="103">
        <f>'01b - Neuznatelné náklady'!F39</f>
        <v>0</v>
      </c>
      <c r="BT57" s="104" t="s">
        <v>81</v>
      </c>
      <c r="BV57" s="104" t="s">
        <v>74</v>
      </c>
      <c r="BW57" s="104" t="s">
        <v>89</v>
      </c>
      <c r="BX57" s="104" t="s">
        <v>80</v>
      </c>
      <c r="CL57" s="104" t="s">
        <v>19</v>
      </c>
    </row>
    <row r="58" spans="1:91" s="7" customFormat="1" ht="16.5" customHeight="1">
      <c r="B58" s="87"/>
      <c r="C58" s="88"/>
      <c r="D58" s="347" t="s">
        <v>90</v>
      </c>
      <c r="E58" s="347"/>
      <c r="F58" s="347"/>
      <c r="G58" s="347"/>
      <c r="H58" s="347"/>
      <c r="I58" s="89"/>
      <c r="J58" s="347" t="s">
        <v>91</v>
      </c>
      <c r="K58" s="347"/>
      <c r="L58" s="347"/>
      <c r="M58" s="347"/>
      <c r="N58" s="347"/>
      <c r="O58" s="347"/>
      <c r="P58" s="347"/>
      <c r="Q58" s="347"/>
      <c r="R58" s="347"/>
      <c r="S58" s="347"/>
      <c r="T58" s="347"/>
      <c r="U58" s="347"/>
      <c r="V58" s="347"/>
      <c r="W58" s="347"/>
      <c r="X58" s="347"/>
      <c r="Y58" s="347"/>
      <c r="Z58" s="347"/>
      <c r="AA58" s="347"/>
      <c r="AB58" s="347"/>
      <c r="AC58" s="347"/>
      <c r="AD58" s="347"/>
      <c r="AE58" s="347"/>
      <c r="AF58" s="347"/>
      <c r="AG58" s="344">
        <f>ROUND(SUM(AG59:AG60),2)</f>
        <v>0</v>
      </c>
      <c r="AH58" s="345"/>
      <c r="AI58" s="345"/>
      <c r="AJ58" s="345"/>
      <c r="AK58" s="345"/>
      <c r="AL58" s="345"/>
      <c r="AM58" s="345"/>
      <c r="AN58" s="346">
        <f t="shared" si="0"/>
        <v>0</v>
      </c>
      <c r="AO58" s="345"/>
      <c r="AP58" s="345"/>
      <c r="AQ58" s="90" t="s">
        <v>78</v>
      </c>
      <c r="AR58" s="91"/>
      <c r="AS58" s="92">
        <f>ROUND(SUM(AS59:AS60),2)</f>
        <v>0</v>
      </c>
      <c r="AT58" s="93">
        <f t="shared" si="1"/>
        <v>0</v>
      </c>
      <c r="AU58" s="94">
        <f>ROUND(SUM(AU59:AU60),5)</f>
        <v>0</v>
      </c>
      <c r="AV58" s="93">
        <f>ROUND(AZ58*L29,2)</f>
        <v>0</v>
      </c>
      <c r="AW58" s="93">
        <f>ROUND(BA58*L30,2)</f>
        <v>0</v>
      </c>
      <c r="AX58" s="93">
        <f>ROUND(BB58*L29,2)</f>
        <v>0</v>
      </c>
      <c r="AY58" s="93">
        <f>ROUND(BC58*L30,2)</f>
        <v>0</v>
      </c>
      <c r="AZ58" s="93">
        <f>ROUND(SUM(AZ59:AZ60),2)</f>
        <v>0</v>
      </c>
      <c r="BA58" s="93">
        <f>ROUND(SUM(BA59:BA60),2)</f>
        <v>0</v>
      </c>
      <c r="BB58" s="93">
        <f>ROUND(SUM(BB59:BB60),2)</f>
        <v>0</v>
      </c>
      <c r="BC58" s="93">
        <f>ROUND(SUM(BC59:BC60),2)</f>
        <v>0</v>
      </c>
      <c r="BD58" s="95">
        <f>ROUND(SUM(BD59:BD60),2)</f>
        <v>0</v>
      </c>
      <c r="BS58" s="96" t="s">
        <v>71</v>
      </c>
      <c r="BT58" s="96" t="s">
        <v>79</v>
      </c>
      <c r="BU58" s="96" t="s">
        <v>73</v>
      </c>
      <c r="BV58" s="96" t="s">
        <v>74</v>
      </c>
      <c r="BW58" s="96" t="s">
        <v>92</v>
      </c>
      <c r="BX58" s="96" t="s">
        <v>5</v>
      </c>
      <c r="CL58" s="96" t="s">
        <v>19</v>
      </c>
      <c r="CM58" s="96" t="s">
        <v>81</v>
      </c>
    </row>
    <row r="59" spans="1:91" s="4" customFormat="1" ht="16.5" customHeight="1">
      <c r="A59" s="97" t="s">
        <v>82</v>
      </c>
      <c r="B59" s="52"/>
      <c r="C59" s="98"/>
      <c r="D59" s="98"/>
      <c r="E59" s="350" t="s">
        <v>93</v>
      </c>
      <c r="F59" s="350"/>
      <c r="G59" s="350"/>
      <c r="H59" s="350"/>
      <c r="I59" s="350"/>
      <c r="J59" s="98"/>
      <c r="K59" s="350" t="s">
        <v>84</v>
      </c>
      <c r="L59" s="350"/>
      <c r="M59" s="350"/>
      <c r="N59" s="350"/>
      <c r="O59" s="350"/>
      <c r="P59" s="350"/>
      <c r="Q59" s="350"/>
      <c r="R59" s="350"/>
      <c r="S59" s="350"/>
      <c r="T59" s="350"/>
      <c r="U59" s="350"/>
      <c r="V59" s="350"/>
      <c r="W59" s="350"/>
      <c r="X59" s="350"/>
      <c r="Y59" s="350"/>
      <c r="Z59" s="350"/>
      <c r="AA59" s="350"/>
      <c r="AB59" s="350"/>
      <c r="AC59" s="350"/>
      <c r="AD59" s="350"/>
      <c r="AE59" s="350"/>
      <c r="AF59" s="350"/>
      <c r="AG59" s="348">
        <f>'02a - Uznatelné náklady'!J32</f>
        <v>0</v>
      </c>
      <c r="AH59" s="349"/>
      <c r="AI59" s="349"/>
      <c r="AJ59" s="349"/>
      <c r="AK59" s="349"/>
      <c r="AL59" s="349"/>
      <c r="AM59" s="349"/>
      <c r="AN59" s="348">
        <f t="shared" si="0"/>
        <v>0</v>
      </c>
      <c r="AO59" s="349"/>
      <c r="AP59" s="349"/>
      <c r="AQ59" s="99" t="s">
        <v>85</v>
      </c>
      <c r="AR59" s="54"/>
      <c r="AS59" s="100">
        <v>0</v>
      </c>
      <c r="AT59" s="101">
        <f t="shared" si="1"/>
        <v>0</v>
      </c>
      <c r="AU59" s="102">
        <f>'02a - Uznatelné náklady'!P96</f>
        <v>0</v>
      </c>
      <c r="AV59" s="101">
        <f>'02a - Uznatelné náklady'!J35</f>
        <v>0</v>
      </c>
      <c r="AW59" s="101">
        <f>'02a - Uznatelné náklady'!J36</f>
        <v>0</v>
      </c>
      <c r="AX59" s="101">
        <f>'02a - Uznatelné náklady'!J37</f>
        <v>0</v>
      </c>
      <c r="AY59" s="101">
        <f>'02a - Uznatelné náklady'!J38</f>
        <v>0</v>
      </c>
      <c r="AZ59" s="101">
        <f>'02a - Uznatelné náklady'!F35</f>
        <v>0</v>
      </c>
      <c r="BA59" s="101">
        <f>'02a - Uznatelné náklady'!F36</f>
        <v>0</v>
      </c>
      <c r="BB59" s="101">
        <f>'02a - Uznatelné náklady'!F37</f>
        <v>0</v>
      </c>
      <c r="BC59" s="101">
        <f>'02a - Uznatelné náklady'!F38</f>
        <v>0</v>
      </c>
      <c r="BD59" s="103">
        <f>'02a - Uznatelné náklady'!F39</f>
        <v>0</v>
      </c>
      <c r="BT59" s="104" t="s">
        <v>81</v>
      </c>
      <c r="BV59" s="104" t="s">
        <v>74</v>
      </c>
      <c r="BW59" s="104" t="s">
        <v>94</v>
      </c>
      <c r="BX59" s="104" t="s">
        <v>92</v>
      </c>
      <c r="CL59" s="104" t="s">
        <v>19</v>
      </c>
    </row>
    <row r="60" spans="1:91" s="4" customFormat="1" ht="16.5" customHeight="1">
      <c r="A60" s="97" t="s">
        <v>82</v>
      </c>
      <c r="B60" s="52"/>
      <c r="C60" s="98"/>
      <c r="D60" s="98"/>
      <c r="E60" s="350" t="s">
        <v>95</v>
      </c>
      <c r="F60" s="350"/>
      <c r="G60" s="350"/>
      <c r="H60" s="350"/>
      <c r="I60" s="350"/>
      <c r="J60" s="98"/>
      <c r="K60" s="350" t="s">
        <v>88</v>
      </c>
      <c r="L60" s="350"/>
      <c r="M60" s="350"/>
      <c r="N60" s="350"/>
      <c r="O60" s="350"/>
      <c r="P60" s="350"/>
      <c r="Q60" s="350"/>
      <c r="R60" s="350"/>
      <c r="S60" s="350"/>
      <c r="T60" s="350"/>
      <c r="U60" s="350"/>
      <c r="V60" s="350"/>
      <c r="W60" s="350"/>
      <c r="X60" s="350"/>
      <c r="Y60" s="350"/>
      <c r="Z60" s="350"/>
      <c r="AA60" s="350"/>
      <c r="AB60" s="350"/>
      <c r="AC60" s="350"/>
      <c r="AD60" s="350"/>
      <c r="AE60" s="350"/>
      <c r="AF60" s="350"/>
      <c r="AG60" s="348">
        <f>'02b - Neuznatelné náklady'!J32</f>
        <v>0</v>
      </c>
      <c r="AH60" s="349"/>
      <c r="AI60" s="349"/>
      <c r="AJ60" s="349"/>
      <c r="AK60" s="349"/>
      <c r="AL60" s="349"/>
      <c r="AM60" s="349"/>
      <c r="AN60" s="348">
        <f t="shared" si="0"/>
        <v>0</v>
      </c>
      <c r="AO60" s="349"/>
      <c r="AP60" s="349"/>
      <c r="AQ60" s="99" t="s">
        <v>85</v>
      </c>
      <c r="AR60" s="54"/>
      <c r="AS60" s="105">
        <v>0</v>
      </c>
      <c r="AT60" s="106">
        <f t="shared" si="1"/>
        <v>0</v>
      </c>
      <c r="AU60" s="107">
        <f>'02b - Neuznatelné náklady'!P89</f>
        <v>0</v>
      </c>
      <c r="AV60" s="106">
        <f>'02b - Neuznatelné náklady'!J35</f>
        <v>0</v>
      </c>
      <c r="AW60" s="106">
        <f>'02b - Neuznatelné náklady'!J36</f>
        <v>0</v>
      </c>
      <c r="AX60" s="106">
        <f>'02b - Neuznatelné náklady'!J37</f>
        <v>0</v>
      </c>
      <c r="AY60" s="106">
        <f>'02b - Neuznatelné náklady'!J38</f>
        <v>0</v>
      </c>
      <c r="AZ60" s="106">
        <f>'02b - Neuznatelné náklady'!F35</f>
        <v>0</v>
      </c>
      <c r="BA60" s="106">
        <f>'02b - Neuznatelné náklady'!F36</f>
        <v>0</v>
      </c>
      <c r="BB60" s="106">
        <f>'02b - Neuznatelné náklady'!F37</f>
        <v>0</v>
      </c>
      <c r="BC60" s="106">
        <f>'02b - Neuznatelné náklady'!F38</f>
        <v>0</v>
      </c>
      <c r="BD60" s="108">
        <f>'02b - Neuznatelné náklady'!F39</f>
        <v>0</v>
      </c>
      <c r="BT60" s="104" t="s">
        <v>81</v>
      </c>
      <c r="BV60" s="104" t="s">
        <v>74</v>
      </c>
      <c r="BW60" s="104" t="s">
        <v>96</v>
      </c>
      <c r="BX60" s="104" t="s">
        <v>92</v>
      </c>
      <c r="CL60" s="104" t="s">
        <v>19</v>
      </c>
    </row>
    <row r="61" spans="1:91" s="2" customFormat="1" ht="30" customHeight="1">
      <c r="A61" s="35"/>
      <c r="B61" s="36"/>
      <c r="C61" s="37"/>
      <c r="D61" s="37"/>
      <c r="E61" s="37"/>
      <c r="F61" s="37"/>
      <c r="G61" s="37"/>
      <c r="H61" s="37"/>
      <c r="I61" s="37"/>
      <c r="J61" s="37"/>
      <c r="K61" s="37"/>
      <c r="L61" s="37"/>
      <c r="M61" s="37"/>
      <c r="N61" s="37"/>
      <c r="O61" s="37"/>
      <c r="P61" s="37"/>
      <c r="Q61" s="37"/>
      <c r="R61" s="37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  <c r="AF61" s="37"/>
      <c r="AG61" s="37"/>
      <c r="AH61" s="37"/>
      <c r="AI61" s="37"/>
      <c r="AJ61" s="37"/>
      <c r="AK61" s="37"/>
      <c r="AL61" s="37"/>
      <c r="AM61" s="37"/>
      <c r="AN61" s="37"/>
      <c r="AO61" s="37"/>
      <c r="AP61" s="37"/>
      <c r="AQ61" s="37"/>
      <c r="AR61" s="40"/>
      <c r="AS61" s="35"/>
      <c r="AT61" s="35"/>
      <c r="AU61" s="35"/>
      <c r="AV61" s="35"/>
      <c r="AW61" s="35"/>
      <c r="AX61" s="35"/>
      <c r="AY61" s="35"/>
      <c r="AZ61" s="35"/>
      <c r="BA61" s="35"/>
      <c r="BB61" s="35"/>
      <c r="BC61" s="35"/>
      <c r="BD61" s="35"/>
      <c r="BE61" s="35"/>
    </row>
    <row r="62" spans="1:91" s="2" customFormat="1" ht="6.9" customHeight="1">
      <c r="A62" s="35"/>
      <c r="B62" s="48"/>
      <c r="C62" s="49"/>
      <c r="D62" s="49"/>
      <c r="E62" s="49"/>
      <c r="F62" s="49"/>
      <c r="G62" s="49"/>
      <c r="H62" s="49"/>
      <c r="I62" s="49"/>
      <c r="J62" s="49"/>
      <c r="K62" s="49"/>
      <c r="L62" s="49"/>
      <c r="M62" s="49"/>
      <c r="N62" s="49"/>
      <c r="O62" s="49"/>
      <c r="P62" s="49"/>
      <c r="Q62" s="49"/>
      <c r="R62" s="49"/>
      <c r="S62" s="49"/>
      <c r="T62" s="49"/>
      <c r="U62" s="49"/>
      <c r="V62" s="49"/>
      <c r="W62" s="49"/>
      <c r="X62" s="49"/>
      <c r="Y62" s="49"/>
      <c r="Z62" s="49"/>
      <c r="AA62" s="49"/>
      <c r="AB62" s="49"/>
      <c r="AC62" s="49"/>
      <c r="AD62" s="49"/>
      <c r="AE62" s="49"/>
      <c r="AF62" s="49"/>
      <c r="AG62" s="49"/>
      <c r="AH62" s="49"/>
      <c r="AI62" s="49"/>
      <c r="AJ62" s="49"/>
      <c r="AK62" s="49"/>
      <c r="AL62" s="49"/>
      <c r="AM62" s="49"/>
      <c r="AN62" s="49"/>
      <c r="AO62" s="49"/>
      <c r="AP62" s="49"/>
      <c r="AQ62" s="49"/>
      <c r="AR62" s="40"/>
      <c r="AS62" s="35"/>
      <c r="AT62" s="35"/>
      <c r="AU62" s="35"/>
      <c r="AV62" s="35"/>
      <c r="AW62" s="35"/>
      <c r="AX62" s="35"/>
      <c r="AY62" s="35"/>
      <c r="AZ62" s="35"/>
      <c r="BA62" s="35"/>
      <c r="BB62" s="35"/>
      <c r="BC62" s="35"/>
      <c r="BD62" s="35"/>
      <c r="BE62" s="35"/>
    </row>
  </sheetData>
  <sheetProtection algorithmName="SHA-512" hashValue="LJEXnV1VYCuLyDrFysq+XAS8oy9YsUv30x3K5oFHLDuayvbEYOgXKj7lJVkzQIBVszh5ouTKptHl+j3OZGhxVA==" saltValue="SqiM19oLu3xQCP6JMC8VssVropluIXyHXxzfgyulM2xw16Ql9li2JH+aVreTGbyB5bvpflvKBvTCFO3b4t6RrA==" spinCount="100000" sheet="1" objects="1" scenarios="1" formatColumns="0" formatRows="0"/>
  <mergeCells count="62">
    <mergeCell ref="AR2:BE2"/>
    <mergeCell ref="L33:P33"/>
    <mergeCell ref="AK33:AO33"/>
    <mergeCell ref="W33:AE33"/>
    <mergeCell ref="AK35:AO35"/>
    <mergeCell ref="X35:AB35"/>
    <mergeCell ref="W31:AE31"/>
    <mergeCell ref="L31:P31"/>
    <mergeCell ref="L32:P32"/>
    <mergeCell ref="W32:AE32"/>
    <mergeCell ref="AK32:AO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AN60:AP60"/>
    <mergeCell ref="AG60:AM60"/>
    <mergeCell ref="E60:I60"/>
    <mergeCell ref="K60:AF60"/>
    <mergeCell ref="AG54:AM54"/>
    <mergeCell ref="AN54:AP54"/>
    <mergeCell ref="AG58:AM58"/>
    <mergeCell ref="AN58:AP58"/>
    <mergeCell ref="D58:H58"/>
    <mergeCell ref="J58:AF58"/>
    <mergeCell ref="AN59:AP59"/>
    <mergeCell ref="AG59:AM59"/>
    <mergeCell ref="E59:I59"/>
    <mergeCell ref="K59:AF59"/>
    <mergeCell ref="AN56:AP56"/>
    <mergeCell ref="E56:I56"/>
    <mergeCell ref="K56:AF56"/>
    <mergeCell ref="AG56:AM56"/>
    <mergeCell ref="K57:AF57"/>
    <mergeCell ref="AN57:AP57"/>
    <mergeCell ref="E57:I57"/>
    <mergeCell ref="AG57:AM57"/>
    <mergeCell ref="C52:G52"/>
    <mergeCell ref="AG52:AM52"/>
    <mergeCell ref="AN52:AP52"/>
    <mergeCell ref="I52:AF52"/>
    <mergeCell ref="AG55:AM55"/>
    <mergeCell ref="AN55:AP55"/>
    <mergeCell ref="J55:AF55"/>
    <mergeCell ref="D55:H55"/>
    <mergeCell ref="L45:AO45"/>
    <mergeCell ref="AM47:AN47"/>
    <mergeCell ref="AS49:AT51"/>
    <mergeCell ref="AM49:AP49"/>
    <mergeCell ref="AM50:AP50"/>
  </mergeCells>
  <hyperlinks>
    <hyperlink ref="A56" location="'01a - Uznatelné náklady'!C2" display="/"/>
    <hyperlink ref="A57" location="'01b - Neuznatelné náklady'!C2" display="/"/>
    <hyperlink ref="A59" location="'02a - Uznatelné náklady'!C2" display="/"/>
    <hyperlink ref="A60" location="'02b - Neuznatelné náklady'!C2" display="/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65"/>
  <sheetViews>
    <sheetView showGridLines="0" tabSelected="1" topLeftCell="A196" workbookViewId="0">
      <selection activeCell="F218" sqref="F218"/>
    </sheetView>
  </sheetViews>
  <sheetFormatPr defaultRowHeight="14.4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100.85546875" style="1" customWidth="1"/>
    <col min="7" max="7" width="7.42578125" style="1" customWidth="1"/>
    <col min="8" max="8" width="14" style="1" customWidth="1"/>
    <col min="9" max="9" width="15.85546875" style="1" customWidth="1"/>
    <col min="10" max="11" width="22.28515625" style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372"/>
      <c r="M2" s="372"/>
      <c r="N2" s="372"/>
      <c r="O2" s="372"/>
      <c r="P2" s="372"/>
      <c r="Q2" s="372"/>
      <c r="R2" s="372"/>
      <c r="S2" s="372"/>
      <c r="T2" s="372"/>
      <c r="U2" s="372"/>
      <c r="V2" s="372"/>
      <c r="AT2" s="18" t="s">
        <v>86</v>
      </c>
    </row>
    <row r="3" spans="1:46" s="1" customFormat="1" ht="6.9" customHeight="1">
      <c r="B3" s="109"/>
      <c r="C3" s="110"/>
      <c r="D3" s="110"/>
      <c r="E3" s="110"/>
      <c r="F3" s="110"/>
      <c r="G3" s="110"/>
      <c r="H3" s="110"/>
      <c r="I3" s="110"/>
      <c r="J3" s="110"/>
      <c r="K3" s="110"/>
      <c r="L3" s="21"/>
      <c r="AT3" s="18" t="s">
        <v>81</v>
      </c>
    </row>
    <row r="4" spans="1:46" s="1" customFormat="1" ht="24.9" customHeight="1">
      <c r="B4" s="21"/>
      <c r="D4" s="111" t="s">
        <v>97</v>
      </c>
      <c r="L4" s="21"/>
      <c r="M4" s="112" t="s">
        <v>10</v>
      </c>
      <c r="AT4" s="18" t="s">
        <v>4</v>
      </c>
    </row>
    <row r="5" spans="1:46" s="1" customFormat="1" ht="6.9" customHeight="1">
      <c r="B5" s="21"/>
      <c r="L5" s="21"/>
    </row>
    <row r="6" spans="1:46" s="1" customFormat="1" ht="12" customHeight="1">
      <c r="B6" s="21"/>
      <c r="D6" s="113" t="s">
        <v>16</v>
      </c>
      <c r="L6" s="21"/>
    </row>
    <row r="7" spans="1:46" s="1" customFormat="1" ht="16.5" customHeight="1">
      <c r="B7" s="21"/>
      <c r="E7" s="373" t="str">
        <f>'Rekapitulace stavby'!K6</f>
        <v>Revitalizace brownfieldu výtopny - východní část, demolice budov</v>
      </c>
      <c r="F7" s="374"/>
      <c r="G7" s="374"/>
      <c r="H7" s="374"/>
      <c r="L7" s="21"/>
    </row>
    <row r="8" spans="1:46" s="1" customFormat="1" ht="12" customHeight="1">
      <c r="B8" s="21"/>
      <c r="D8" s="113" t="s">
        <v>98</v>
      </c>
      <c r="L8" s="21"/>
    </row>
    <row r="9" spans="1:46" s="2" customFormat="1" ht="16.5" customHeight="1">
      <c r="A9" s="35"/>
      <c r="B9" s="40"/>
      <c r="C9" s="35"/>
      <c r="D9" s="35"/>
      <c r="E9" s="373" t="s">
        <v>99</v>
      </c>
      <c r="F9" s="375"/>
      <c r="G9" s="375"/>
      <c r="H9" s="375"/>
      <c r="I9" s="35"/>
      <c r="J9" s="35"/>
      <c r="K9" s="35"/>
      <c r="L9" s="114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2" customHeight="1">
      <c r="A10" s="35"/>
      <c r="B10" s="40"/>
      <c r="C10" s="35"/>
      <c r="D10" s="113" t="s">
        <v>100</v>
      </c>
      <c r="E10" s="35"/>
      <c r="F10" s="35"/>
      <c r="G10" s="35"/>
      <c r="H10" s="35"/>
      <c r="I10" s="35"/>
      <c r="J10" s="35"/>
      <c r="K10" s="35"/>
      <c r="L10" s="114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6.5" customHeight="1">
      <c r="A11" s="35"/>
      <c r="B11" s="40"/>
      <c r="C11" s="35"/>
      <c r="D11" s="35"/>
      <c r="E11" s="376" t="s">
        <v>101</v>
      </c>
      <c r="F11" s="375"/>
      <c r="G11" s="375"/>
      <c r="H11" s="375"/>
      <c r="I11" s="35"/>
      <c r="J11" s="35"/>
      <c r="K11" s="35"/>
      <c r="L11" s="114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0.199999999999999">
      <c r="A12" s="35"/>
      <c r="B12" s="40"/>
      <c r="C12" s="35"/>
      <c r="D12" s="35"/>
      <c r="E12" s="35"/>
      <c r="F12" s="35"/>
      <c r="G12" s="35"/>
      <c r="H12" s="35"/>
      <c r="I12" s="35"/>
      <c r="J12" s="35"/>
      <c r="K12" s="35"/>
      <c r="L12" s="114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2" customHeight="1">
      <c r="A13" s="35"/>
      <c r="B13" s="40"/>
      <c r="C13" s="35"/>
      <c r="D13" s="113" t="s">
        <v>18</v>
      </c>
      <c r="E13" s="35"/>
      <c r="F13" s="104" t="s">
        <v>19</v>
      </c>
      <c r="G13" s="35"/>
      <c r="H13" s="35"/>
      <c r="I13" s="113" t="s">
        <v>20</v>
      </c>
      <c r="J13" s="104" t="s">
        <v>19</v>
      </c>
      <c r="K13" s="35"/>
      <c r="L13" s="114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13" t="s">
        <v>21</v>
      </c>
      <c r="E14" s="35"/>
      <c r="F14" s="104" t="s">
        <v>102</v>
      </c>
      <c r="G14" s="35"/>
      <c r="H14" s="35"/>
      <c r="I14" s="113" t="s">
        <v>23</v>
      </c>
      <c r="J14" s="115" t="str">
        <f>'Rekapitulace stavby'!AN8</f>
        <v>22. 8. 2022</v>
      </c>
      <c r="K14" s="35"/>
      <c r="L14" s="114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0.8" customHeight="1">
      <c r="A15" s="35"/>
      <c r="B15" s="40"/>
      <c r="C15" s="35"/>
      <c r="D15" s="35"/>
      <c r="E15" s="35"/>
      <c r="F15" s="35"/>
      <c r="G15" s="35"/>
      <c r="H15" s="35"/>
      <c r="I15" s="35"/>
      <c r="J15" s="35"/>
      <c r="K15" s="35"/>
      <c r="L15" s="114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12" customHeight="1">
      <c r="A16" s="35"/>
      <c r="B16" s="40"/>
      <c r="C16" s="35"/>
      <c r="D16" s="113" t="s">
        <v>25</v>
      </c>
      <c r="E16" s="35"/>
      <c r="F16" s="35"/>
      <c r="G16" s="35"/>
      <c r="H16" s="35"/>
      <c r="I16" s="113" t="s">
        <v>26</v>
      </c>
      <c r="J16" s="104" t="s">
        <v>19</v>
      </c>
      <c r="K16" s="35"/>
      <c r="L16" s="114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8" customHeight="1">
      <c r="A17" s="35"/>
      <c r="B17" s="40"/>
      <c r="C17" s="35"/>
      <c r="D17" s="35"/>
      <c r="E17" s="104" t="s">
        <v>27</v>
      </c>
      <c r="F17" s="35"/>
      <c r="G17" s="35"/>
      <c r="H17" s="35"/>
      <c r="I17" s="113" t="s">
        <v>28</v>
      </c>
      <c r="J17" s="104" t="s">
        <v>19</v>
      </c>
      <c r="K17" s="35"/>
      <c r="L17" s="114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6.9" customHeight="1">
      <c r="A18" s="35"/>
      <c r="B18" s="40"/>
      <c r="C18" s="35"/>
      <c r="D18" s="35"/>
      <c r="E18" s="35"/>
      <c r="F18" s="35"/>
      <c r="G18" s="35"/>
      <c r="H18" s="35"/>
      <c r="I18" s="35"/>
      <c r="J18" s="35"/>
      <c r="K18" s="35"/>
      <c r="L18" s="114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12" customHeight="1">
      <c r="A19" s="35"/>
      <c r="B19" s="40"/>
      <c r="C19" s="35"/>
      <c r="D19" s="113" t="s">
        <v>29</v>
      </c>
      <c r="E19" s="35"/>
      <c r="F19" s="35"/>
      <c r="G19" s="35"/>
      <c r="H19" s="35"/>
      <c r="I19" s="113" t="s">
        <v>26</v>
      </c>
      <c r="J19" s="31" t="str">
        <f>'Rekapitulace stavby'!AN13</f>
        <v>Vyplň údaj</v>
      </c>
      <c r="K19" s="35"/>
      <c r="L19" s="114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8" customHeight="1">
      <c r="A20" s="35"/>
      <c r="B20" s="40"/>
      <c r="C20" s="35"/>
      <c r="D20" s="35"/>
      <c r="E20" s="377" t="str">
        <f>'Rekapitulace stavby'!E14</f>
        <v>Vyplň údaj</v>
      </c>
      <c r="F20" s="378"/>
      <c r="G20" s="378"/>
      <c r="H20" s="378"/>
      <c r="I20" s="113" t="s">
        <v>28</v>
      </c>
      <c r="J20" s="31" t="str">
        <f>'Rekapitulace stavby'!AN14</f>
        <v>Vyplň údaj</v>
      </c>
      <c r="K20" s="35"/>
      <c r="L20" s="114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6.9" customHeight="1">
      <c r="A21" s="35"/>
      <c r="B21" s="40"/>
      <c r="C21" s="35"/>
      <c r="D21" s="35"/>
      <c r="E21" s="35"/>
      <c r="F21" s="35"/>
      <c r="G21" s="35"/>
      <c r="H21" s="35"/>
      <c r="I21" s="35"/>
      <c r="J21" s="35"/>
      <c r="K21" s="35"/>
      <c r="L21" s="114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12" customHeight="1">
      <c r="A22" s="35"/>
      <c r="B22" s="40"/>
      <c r="C22" s="35"/>
      <c r="D22" s="113" t="s">
        <v>31</v>
      </c>
      <c r="E22" s="35"/>
      <c r="F22" s="35"/>
      <c r="G22" s="35"/>
      <c r="H22" s="35"/>
      <c r="I22" s="113" t="s">
        <v>26</v>
      </c>
      <c r="J22" s="104" t="s">
        <v>19</v>
      </c>
      <c r="K22" s="35"/>
      <c r="L22" s="114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8" customHeight="1">
      <c r="A23" s="35"/>
      <c r="B23" s="40"/>
      <c r="C23" s="35"/>
      <c r="D23" s="35"/>
      <c r="E23" s="104" t="s">
        <v>32</v>
      </c>
      <c r="F23" s="35"/>
      <c r="G23" s="35"/>
      <c r="H23" s="35"/>
      <c r="I23" s="113" t="s">
        <v>28</v>
      </c>
      <c r="J23" s="104" t="s">
        <v>19</v>
      </c>
      <c r="K23" s="35"/>
      <c r="L23" s="114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6.9" customHeight="1">
      <c r="A24" s="35"/>
      <c r="B24" s="40"/>
      <c r="C24" s="35"/>
      <c r="D24" s="35"/>
      <c r="E24" s="35"/>
      <c r="F24" s="35"/>
      <c r="G24" s="35"/>
      <c r="H24" s="35"/>
      <c r="I24" s="35"/>
      <c r="J24" s="35"/>
      <c r="K24" s="35"/>
      <c r="L24" s="114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12" customHeight="1">
      <c r="A25" s="35"/>
      <c r="B25" s="40"/>
      <c r="C25" s="35"/>
      <c r="D25" s="113" t="s">
        <v>34</v>
      </c>
      <c r="E25" s="35"/>
      <c r="F25" s="35"/>
      <c r="G25" s="35"/>
      <c r="H25" s="35"/>
      <c r="I25" s="113" t="s">
        <v>26</v>
      </c>
      <c r="J25" s="104" t="str">
        <f>IF('Rekapitulace stavby'!AN19="","",'Rekapitulace stavby'!AN19)</f>
        <v/>
      </c>
      <c r="K25" s="35"/>
      <c r="L25" s="114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8" customHeight="1">
      <c r="A26" s="35"/>
      <c r="B26" s="40"/>
      <c r="C26" s="35"/>
      <c r="D26" s="35"/>
      <c r="E26" s="104" t="str">
        <f>IF('Rekapitulace stavby'!E20="","",'Rekapitulace stavby'!E20)</f>
        <v xml:space="preserve"> </v>
      </c>
      <c r="F26" s="35"/>
      <c r="G26" s="35"/>
      <c r="H26" s="35"/>
      <c r="I26" s="113" t="s">
        <v>28</v>
      </c>
      <c r="J26" s="104" t="str">
        <f>IF('Rekapitulace stavby'!AN20="","",'Rekapitulace stavby'!AN20)</f>
        <v/>
      </c>
      <c r="K26" s="35"/>
      <c r="L26" s="114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2" customFormat="1" ht="6.9" customHeight="1">
      <c r="A27" s="35"/>
      <c r="B27" s="40"/>
      <c r="C27" s="35"/>
      <c r="D27" s="35"/>
      <c r="E27" s="35"/>
      <c r="F27" s="35"/>
      <c r="G27" s="35"/>
      <c r="H27" s="35"/>
      <c r="I27" s="35"/>
      <c r="J27" s="35"/>
      <c r="K27" s="35"/>
      <c r="L27" s="114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pans="1:31" s="2" customFormat="1" ht="12" customHeight="1">
      <c r="A28" s="35"/>
      <c r="B28" s="40"/>
      <c r="C28" s="35"/>
      <c r="D28" s="113" t="s">
        <v>36</v>
      </c>
      <c r="E28" s="35"/>
      <c r="F28" s="35"/>
      <c r="G28" s="35"/>
      <c r="H28" s="35"/>
      <c r="I28" s="35"/>
      <c r="J28" s="35"/>
      <c r="K28" s="35"/>
      <c r="L28" s="114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8" customFormat="1" ht="16.5" customHeight="1">
      <c r="A29" s="116"/>
      <c r="B29" s="117"/>
      <c r="C29" s="116"/>
      <c r="D29" s="116"/>
      <c r="E29" s="379" t="s">
        <v>19</v>
      </c>
      <c r="F29" s="379"/>
      <c r="G29" s="379"/>
      <c r="H29" s="379"/>
      <c r="I29" s="116"/>
      <c r="J29" s="116"/>
      <c r="K29" s="116"/>
      <c r="L29" s="118"/>
      <c r="S29" s="116"/>
      <c r="T29" s="116"/>
      <c r="U29" s="116"/>
      <c r="V29" s="116"/>
      <c r="W29" s="116"/>
      <c r="X29" s="116"/>
      <c r="Y29" s="116"/>
      <c r="Z29" s="116"/>
      <c r="AA29" s="116"/>
      <c r="AB29" s="116"/>
      <c r="AC29" s="116"/>
      <c r="AD29" s="116"/>
      <c r="AE29" s="116"/>
    </row>
    <row r="30" spans="1:31" s="2" customFormat="1" ht="6.9" customHeight="1">
      <c r="A30" s="35"/>
      <c r="B30" s="40"/>
      <c r="C30" s="35"/>
      <c r="D30" s="35"/>
      <c r="E30" s="35"/>
      <c r="F30" s="35"/>
      <c r="G30" s="35"/>
      <c r="H30" s="35"/>
      <c r="I30" s="35"/>
      <c r="J30" s="35"/>
      <c r="K30" s="35"/>
      <c r="L30" s="114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" customHeight="1">
      <c r="A31" s="35"/>
      <c r="B31" s="40"/>
      <c r="C31" s="35"/>
      <c r="D31" s="119"/>
      <c r="E31" s="119"/>
      <c r="F31" s="119"/>
      <c r="G31" s="119"/>
      <c r="H31" s="119"/>
      <c r="I31" s="119"/>
      <c r="J31" s="119"/>
      <c r="K31" s="119"/>
      <c r="L31" s="114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25.35" customHeight="1">
      <c r="A32" s="35"/>
      <c r="B32" s="40"/>
      <c r="C32" s="35"/>
      <c r="D32" s="120" t="s">
        <v>38</v>
      </c>
      <c r="E32" s="35"/>
      <c r="F32" s="35"/>
      <c r="G32" s="35"/>
      <c r="H32" s="35"/>
      <c r="I32" s="35"/>
      <c r="J32" s="121">
        <f>ROUND(J95, 2)</f>
        <v>0</v>
      </c>
      <c r="K32" s="35"/>
      <c r="L32" s="114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6.9" customHeight="1">
      <c r="A33" s="35"/>
      <c r="B33" s="40"/>
      <c r="C33" s="35"/>
      <c r="D33" s="119"/>
      <c r="E33" s="119"/>
      <c r="F33" s="119"/>
      <c r="G33" s="119"/>
      <c r="H33" s="119"/>
      <c r="I33" s="119"/>
      <c r="J33" s="119"/>
      <c r="K33" s="119"/>
      <c r="L33" s="114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" customHeight="1">
      <c r="A34" s="35"/>
      <c r="B34" s="40"/>
      <c r="C34" s="35"/>
      <c r="D34" s="35"/>
      <c r="E34" s="35"/>
      <c r="F34" s="122" t="s">
        <v>40</v>
      </c>
      <c r="G34" s="35"/>
      <c r="H34" s="35"/>
      <c r="I34" s="122" t="s">
        <v>39</v>
      </c>
      <c r="J34" s="122" t="s">
        <v>41</v>
      </c>
      <c r="K34" s="35"/>
      <c r="L34" s="114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" customHeight="1">
      <c r="A35" s="35"/>
      <c r="B35" s="40"/>
      <c r="C35" s="35"/>
      <c r="D35" s="123" t="s">
        <v>42</v>
      </c>
      <c r="E35" s="113" t="s">
        <v>43</v>
      </c>
      <c r="F35" s="124">
        <f>ROUND((SUM(BE95:BE264)),  2)</f>
        <v>0</v>
      </c>
      <c r="G35" s="35"/>
      <c r="H35" s="35"/>
      <c r="I35" s="125">
        <v>0.21</v>
      </c>
      <c r="J35" s="124">
        <f>ROUND(((SUM(BE95:BE264))*I35),  2)</f>
        <v>0</v>
      </c>
      <c r="K35" s="35"/>
      <c r="L35" s="114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" customHeight="1">
      <c r="A36" s="35"/>
      <c r="B36" s="40"/>
      <c r="C36" s="35"/>
      <c r="D36" s="35"/>
      <c r="E36" s="113" t="s">
        <v>44</v>
      </c>
      <c r="F36" s="124">
        <f>ROUND((SUM(BF95:BF264)),  2)</f>
        <v>0</v>
      </c>
      <c r="G36" s="35"/>
      <c r="H36" s="35"/>
      <c r="I36" s="125">
        <v>0.15</v>
      </c>
      <c r="J36" s="124">
        <f>ROUND(((SUM(BF95:BF264))*I36),  2)</f>
        <v>0</v>
      </c>
      <c r="K36" s="35"/>
      <c r="L36" s="114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" hidden="1" customHeight="1">
      <c r="A37" s="35"/>
      <c r="B37" s="40"/>
      <c r="C37" s="35"/>
      <c r="D37" s="35"/>
      <c r="E37" s="113" t="s">
        <v>45</v>
      </c>
      <c r="F37" s="124">
        <f>ROUND((SUM(BG95:BG264)),  2)</f>
        <v>0</v>
      </c>
      <c r="G37" s="35"/>
      <c r="H37" s="35"/>
      <c r="I37" s="125">
        <v>0.21</v>
      </c>
      <c r="J37" s="124">
        <f>0</f>
        <v>0</v>
      </c>
      <c r="K37" s="35"/>
      <c r="L37" s="114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14.4" hidden="1" customHeight="1">
      <c r="A38" s="35"/>
      <c r="B38" s="40"/>
      <c r="C38" s="35"/>
      <c r="D38" s="35"/>
      <c r="E38" s="113" t="s">
        <v>46</v>
      </c>
      <c r="F38" s="124">
        <f>ROUND((SUM(BH95:BH264)),  2)</f>
        <v>0</v>
      </c>
      <c r="G38" s="35"/>
      <c r="H38" s="35"/>
      <c r="I38" s="125">
        <v>0.15</v>
      </c>
      <c r="J38" s="124">
        <f>0</f>
        <v>0</v>
      </c>
      <c r="K38" s="35"/>
      <c r="L38" s="114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14.4" hidden="1" customHeight="1">
      <c r="A39" s="35"/>
      <c r="B39" s="40"/>
      <c r="C39" s="35"/>
      <c r="D39" s="35"/>
      <c r="E39" s="113" t="s">
        <v>47</v>
      </c>
      <c r="F39" s="124">
        <f>ROUND((SUM(BI95:BI264)),  2)</f>
        <v>0</v>
      </c>
      <c r="G39" s="35"/>
      <c r="H39" s="35"/>
      <c r="I39" s="125">
        <v>0</v>
      </c>
      <c r="J39" s="124">
        <f>0</f>
        <v>0</v>
      </c>
      <c r="K39" s="35"/>
      <c r="L39" s="114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6.9" customHeight="1">
      <c r="A40" s="35"/>
      <c r="B40" s="40"/>
      <c r="C40" s="35"/>
      <c r="D40" s="35"/>
      <c r="E40" s="35"/>
      <c r="F40" s="35"/>
      <c r="G40" s="35"/>
      <c r="H40" s="35"/>
      <c r="I40" s="35"/>
      <c r="J40" s="35"/>
      <c r="K40" s="35"/>
      <c r="L40" s="114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2" customFormat="1" ht="25.35" customHeight="1">
      <c r="A41" s="35"/>
      <c r="B41" s="40"/>
      <c r="C41" s="126"/>
      <c r="D41" s="127" t="s">
        <v>48</v>
      </c>
      <c r="E41" s="128"/>
      <c r="F41" s="128"/>
      <c r="G41" s="129" t="s">
        <v>49</v>
      </c>
      <c r="H41" s="130" t="s">
        <v>50</v>
      </c>
      <c r="I41" s="128"/>
      <c r="J41" s="131">
        <f>SUM(J32:J39)</f>
        <v>0</v>
      </c>
      <c r="K41" s="132"/>
      <c r="L41" s="114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pans="1:31" s="2" customFormat="1" ht="14.4" customHeight="1">
      <c r="A42" s="35"/>
      <c r="B42" s="133"/>
      <c r="C42" s="134"/>
      <c r="D42" s="134"/>
      <c r="E42" s="134"/>
      <c r="F42" s="134"/>
      <c r="G42" s="134"/>
      <c r="H42" s="134"/>
      <c r="I42" s="134"/>
      <c r="J42" s="134"/>
      <c r="K42" s="134"/>
      <c r="L42" s="114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6" spans="1:31" s="2" customFormat="1" ht="6.9" customHeight="1">
      <c r="A46" s="35"/>
      <c r="B46" s="135"/>
      <c r="C46" s="136"/>
      <c r="D46" s="136"/>
      <c r="E46" s="136"/>
      <c r="F46" s="136"/>
      <c r="G46" s="136"/>
      <c r="H46" s="136"/>
      <c r="I46" s="136"/>
      <c r="J46" s="136"/>
      <c r="K46" s="136"/>
      <c r="L46" s="114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pans="1:31" s="2" customFormat="1" ht="24.9" customHeight="1">
      <c r="A47" s="35"/>
      <c r="B47" s="36"/>
      <c r="C47" s="24" t="s">
        <v>103</v>
      </c>
      <c r="D47" s="37"/>
      <c r="E47" s="37"/>
      <c r="F47" s="37"/>
      <c r="G47" s="37"/>
      <c r="H47" s="37"/>
      <c r="I47" s="37"/>
      <c r="J47" s="37"/>
      <c r="K47" s="37"/>
      <c r="L47" s="114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pans="1:31" s="2" customFormat="1" ht="6.9" customHeight="1">
      <c r="A48" s="35"/>
      <c r="B48" s="36"/>
      <c r="C48" s="37"/>
      <c r="D48" s="37"/>
      <c r="E48" s="37"/>
      <c r="F48" s="37"/>
      <c r="G48" s="37"/>
      <c r="H48" s="37"/>
      <c r="I48" s="37"/>
      <c r="J48" s="37"/>
      <c r="K48" s="37"/>
      <c r="L48" s="114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47" s="2" customFormat="1" ht="12" customHeight="1">
      <c r="A49" s="35"/>
      <c r="B49" s="36"/>
      <c r="C49" s="30" t="s">
        <v>16</v>
      </c>
      <c r="D49" s="37"/>
      <c r="E49" s="37"/>
      <c r="F49" s="37"/>
      <c r="G49" s="37"/>
      <c r="H49" s="37"/>
      <c r="I49" s="37"/>
      <c r="J49" s="37"/>
      <c r="K49" s="37"/>
      <c r="L49" s="114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1:47" s="2" customFormat="1" ht="16.5" customHeight="1">
      <c r="A50" s="35"/>
      <c r="B50" s="36"/>
      <c r="C50" s="37"/>
      <c r="D50" s="37"/>
      <c r="E50" s="380" t="str">
        <f>E7</f>
        <v>Revitalizace brownfieldu výtopny - východní část, demolice budov</v>
      </c>
      <c r="F50" s="381"/>
      <c r="G50" s="381"/>
      <c r="H50" s="381"/>
      <c r="I50" s="37"/>
      <c r="J50" s="37"/>
      <c r="K50" s="37"/>
      <c r="L50" s="114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47" s="1" customFormat="1" ht="12" customHeight="1">
      <c r="B51" s="22"/>
      <c r="C51" s="30" t="s">
        <v>98</v>
      </c>
      <c r="D51" s="23"/>
      <c r="E51" s="23"/>
      <c r="F51" s="23"/>
      <c r="G51" s="23"/>
      <c r="H51" s="23"/>
      <c r="I51" s="23"/>
      <c r="J51" s="23"/>
      <c r="K51" s="23"/>
      <c r="L51" s="21"/>
    </row>
    <row r="52" spans="1:47" s="2" customFormat="1" ht="16.5" customHeight="1">
      <c r="A52" s="35"/>
      <c r="B52" s="36"/>
      <c r="C52" s="37"/>
      <c r="D52" s="37"/>
      <c r="E52" s="380" t="s">
        <v>99</v>
      </c>
      <c r="F52" s="382"/>
      <c r="G52" s="382"/>
      <c r="H52" s="382"/>
      <c r="I52" s="37"/>
      <c r="J52" s="37"/>
      <c r="K52" s="37"/>
      <c r="L52" s="114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1:47" s="2" customFormat="1" ht="12" customHeight="1">
      <c r="A53" s="35"/>
      <c r="B53" s="36"/>
      <c r="C53" s="30" t="s">
        <v>100</v>
      </c>
      <c r="D53" s="37"/>
      <c r="E53" s="37"/>
      <c r="F53" s="37"/>
      <c r="G53" s="37"/>
      <c r="H53" s="37"/>
      <c r="I53" s="37"/>
      <c r="J53" s="37"/>
      <c r="K53" s="37"/>
      <c r="L53" s="114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pans="1:47" s="2" customFormat="1" ht="16.5" customHeight="1">
      <c r="A54" s="35"/>
      <c r="B54" s="36"/>
      <c r="C54" s="37"/>
      <c r="D54" s="37"/>
      <c r="E54" s="329" t="str">
        <f>E11</f>
        <v>01a - Uznatelné náklady</v>
      </c>
      <c r="F54" s="382"/>
      <c r="G54" s="382"/>
      <c r="H54" s="382"/>
      <c r="I54" s="37"/>
      <c r="J54" s="37"/>
      <c r="K54" s="37"/>
      <c r="L54" s="114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pans="1:47" s="2" customFormat="1" ht="6.9" customHeight="1">
      <c r="A55" s="35"/>
      <c r="B55" s="36"/>
      <c r="C55" s="37"/>
      <c r="D55" s="37"/>
      <c r="E55" s="37"/>
      <c r="F55" s="37"/>
      <c r="G55" s="37"/>
      <c r="H55" s="37"/>
      <c r="I55" s="37"/>
      <c r="J55" s="37"/>
      <c r="K55" s="37"/>
      <c r="L55" s="114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pans="1:47" s="2" customFormat="1" ht="12" customHeight="1">
      <c r="A56" s="35"/>
      <c r="B56" s="36"/>
      <c r="C56" s="30" t="s">
        <v>21</v>
      </c>
      <c r="D56" s="37"/>
      <c r="E56" s="37"/>
      <c r="F56" s="28" t="str">
        <f>F14</f>
        <v>p.p.č. 1126/1 v k.ú. Horní Slavkov</v>
      </c>
      <c r="G56" s="37"/>
      <c r="H56" s="37"/>
      <c r="I56" s="30" t="s">
        <v>23</v>
      </c>
      <c r="J56" s="60" t="str">
        <f>IF(J14="","",J14)</f>
        <v>22. 8. 2022</v>
      </c>
      <c r="K56" s="37"/>
      <c r="L56" s="114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pans="1:47" s="2" customFormat="1" ht="6.9" customHeight="1">
      <c r="A57" s="35"/>
      <c r="B57" s="36"/>
      <c r="C57" s="37"/>
      <c r="D57" s="37"/>
      <c r="E57" s="37"/>
      <c r="F57" s="37"/>
      <c r="G57" s="37"/>
      <c r="H57" s="37"/>
      <c r="I57" s="37"/>
      <c r="J57" s="37"/>
      <c r="K57" s="37"/>
      <c r="L57" s="114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pans="1:47" s="2" customFormat="1" ht="15.15" customHeight="1">
      <c r="A58" s="35"/>
      <c r="B58" s="36"/>
      <c r="C58" s="30" t="s">
        <v>25</v>
      </c>
      <c r="D58" s="37"/>
      <c r="E58" s="37"/>
      <c r="F58" s="28" t="str">
        <f>E17</f>
        <v>Město Horní Slavkov</v>
      </c>
      <c r="G58" s="37"/>
      <c r="H58" s="37"/>
      <c r="I58" s="30" t="s">
        <v>31</v>
      </c>
      <c r="J58" s="33" t="str">
        <f>E23</f>
        <v>CENTRA STAV s.r.o.</v>
      </c>
      <c r="K58" s="37"/>
      <c r="L58" s="114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pans="1:47" s="2" customFormat="1" ht="15.15" customHeight="1">
      <c r="A59" s="35"/>
      <c r="B59" s="36"/>
      <c r="C59" s="30" t="s">
        <v>29</v>
      </c>
      <c r="D59" s="37"/>
      <c r="E59" s="37"/>
      <c r="F59" s="28" t="str">
        <f>IF(E20="","",E20)</f>
        <v>Vyplň údaj</v>
      </c>
      <c r="G59" s="37"/>
      <c r="H59" s="37"/>
      <c r="I59" s="30" t="s">
        <v>34</v>
      </c>
      <c r="J59" s="33" t="str">
        <f>E26</f>
        <v xml:space="preserve"> </v>
      </c>
      <c r="K59" s="37"/>
      <c r="L59" s="114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</row>
    <row r="60" spans="1:47" s="2" customFormat="1" ht="10.35" customHeight="1">
      <c r="A60" s="35"/>
      <c r="B60" s="36"/>
      <c r="C60" s="37"/>
      <c r="D60" s="37"/>
      <c r="E60" s="37"/>
      <c r="F60" s="37"/>
      <c r="G60" s="37"/>
      <c r="H60" s="37"/>
      <c r="I60" s="37"/>
      <c r="J60" s="37"/>
      <c r="K60" s="37"/>
      <c r="L60" s="114"/>
      <c r="S60" s="35"/>
      <c r="T60" s="35"/>
      <c r="U60" s="35"/>
      <c r="V60" s="35"/>
      <c r="W60" s="35"/>
      <c r="X60" s="35"/>
      <c r="Y60" s="35"/>
      <c r="Z60" s="35"/>
      <c r="AA60" s="35"/>
      <c r="AB60" s="35"/>
      <c r="AC60" s="35"/>
      <c r="AD60" s="35"/>
      <c r="AE60" s="35"/>
    </row>
    <row r="61" spans="1:47" s="2" customFormat="1" ht="29.25" customHeight="1">
      <c r="A61" s="35"/>
      <c r="B61" s="36"/>
      <c r="C61" s="137" t="s">
        <v>104</v>
      </c>
      <c r="D61" s="138"/>
      <c r="E61" s="138"/>
      <c r="F61" s="138"/>
      <c r="G61" s="138"/>
      <c r="H61" s="138"/>
      <c r="I61" s="138"/>
      <c r="J61" s="139" t="s">
        <v>105</v>
      </c>
      <c r="K61" s="138"/>
      <c r="L61" s="114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47" s="2" customFormat="1" ht="10.35" customHeight="1">
      <c r="A62" s="35"/>
      <c r="B62" s="36"/>
      <c r="C62" s="37"/>
      <c r="D62" s="37"/>
      <c r="E62" s="37"/>
      <c r="F62" s="37"/>
      <c r="G62" s="37"/>
      <c r="H62" s="37"/>
      <c r="I62" s="37"/>
      <c r="J62" s="37"/>
      <c r="K62" s="37"/>
      <c r="L62" s="114"/>
      <c r="S62" s="35"/>
      <c r="T62" s="35"/>
      <c r="U62" s="35"/>
      <c r="V62" s="35"/>
      <c r="W62" s="35"/>
      <c r="X62" s="35"/>
      <c r="Y62" s="35"/>
      <c r="Z62" s="35"/>
      <c r="AA62" s="35"/>
      <c r="AB62" s="35"/>
      <c r="AC62" s="35"/>
      <c r="AD62" s="35"/>
      <c r="AE62" s="35"/>
    </row>
    <row r="63" spans="1:47" s="2" customFormat="1" ht="22.8" customHeight="1">
      <c r="A63" s="35"/>
      <c r="B63" s="36"/>
      <c r="C63" s="140" t="s">
        <v>70</v>
      </c>
      <c r="D63" s="37"/>
      <c r="E63" s="37"/>
      <c r="F63" s="37"/>
      <c r="G63" s="37"/>
      <c r="H63" s="37"/>
      <c r="I63" s="37"/>
      <c r="J63" s="78">
        <f>J95</f>
        <v>0</v>
      </c>
      <c r="K63" s="37"/>
      <c r="L63" s="114"/>
      <c r="S63" s="35"/>
      <c r="T63" s="35"/>
      <c r="U63" s="35"/>
      <c r="V63" s="35"/>
      <c r="W63" s="35"/>
      <c r="X63" s="35"/>
      <c r="Y63" s="35"/>
      <c r="Z63" s="35"/>
      <c r="AA63" s="35"/>
      <c r="AB63" s="35"/>
      <c r="AC63" s="35"/>
      <c r="AD63" s="35"/>
      <c r="AE63" s="35"/>
      <c r="AU63" s="18" t="s">
        <v>106</v>
      </c>
    </row>
    <row r="64" spans="1:47" s="9" customFormat="1" ht="24.9" customHeight="1">
      <c r="B64" s="141"/>
      <c r="C64" s="142"/>
      <c r="D64" s="143" t="s">
        <v>107</v>
      </c>
      <c r="E64" s="144"/>
      <c r="F64" s="144"/>
      <c r="G64" s="144"/>
      <c r="H64" s="144"/>
      <c r="I64" s="144"/>
      <c r="J64" s="145">
        <f>J96</f>
        <v>0</v>
      </c>
      <c r="K64" s="142"/>
      <c r="L64" s="146"/>
    </row>
    <row r="65" spans="1:31" s="10" customFormat="1" ht="19.95" customHeight="1">
      <c r="B65" s="147"/>
      <c r="C65" s="98"/>
      <c r="D65" s="148" t="s">
        <v>108</v>
      </c>
      <c r="E65" s="149"/>
      <c r="F65" s="149"/>
      <c r="G65" s="149"/>
      <c r="H65" s="149"/>
      <c r="I65" s="149"/>
      <c r="J65" s="150">
        <f>J97</f>
        <v>0</v>
      </c>
      <c r="K65" s="98"/>
      <c r="L65" s="151"/>
    </row>
    <row r="66" spans="1:31" s="10" customFormat="1" ht="19.95" customHeight="1">
      <c r="B66" s="147"/>
      <c r="C66" s="98"/>
      <c r="D66" s="148" t="s">
        <v>109</v>
      </c>
      <c r="E66" s="149"/>
      <c r="F66" s="149"/>
      <c r="G66" s="149"/>
      <c r="H66" s="149"/>
      <c r="I66" s="149"/>
      <c r="J66" s="150">
        <f>J126</f>
        <v>0</v>
      </c>
      <c r="K66" s="98"/>
      <c r="L66" s="151"/>
    </row>
    <row r="67" spans="1:31" s="10" customFormat="1" ht="19.95" customHeight="1">
      <c r="B67" s="147"/>
      <c r="C67" s="98"/>
      <c r="D67" s="148" t="s">
        <v>110</v>
      </c>
      <c r="E67" s="149"/>
      <c r="F67" s="149"/>
      <c r="G67" s="149"/>
      <c r="H67" s="149"/>
      <c r="I67" s="149"/>
      <c r="J67" s="150">
        <f>J137</f>
        <v>0</v>
      </c>
      <c r="K67" s="98"/>
      <c r="L67" s="151"/>
    </row>
    <row r="68" spans="1:31" s="10" customFormat="1" ht="19.95" customHeight="1">
      <c r="B68" s="147"/>
      <c r="C68" s="98"/>
      <c r="D68" s="148" t="s">
        <v>111</v>
      </c>
      <c r="E68" s="149"/>
      <c r="F68" s="149"/>
      <c r="G68" s="149"/>
      <c r="H68" s="149"/>
      <c r="I68" s="149"/>
      <c r="J68" s="150">
        <f>J149</f>
        <v>0</v>
      </c>
      <c r="K68" s="98"/>
      <c r="L68" s="151"/>
    </row>
    <row r="69" spans="1:31" s="10" customFormat="1" ht="19.95" customHeight="1">
      <c r="B69" s="147"/>
      <c r="C69" s="98"/>
      <c r="D69" s="148" t="s">
        <v>112</v>
      </c>
      <c r="E69" s="149"/>
      <c r="F69" s="149"/>
      <c r="G69" s="149"/>
      <c r="H69" s="149"/>
      <c r="I69" s="149"/>
      <c r="J69" s="150">
        <f>J219</f>
        <v>0</v>
      </c>
      <c r="K69" s="98"/>
      <c r="L69" s="151"/>
    </row>
    <row r="70" spans="1:31" s="10" customFormat="1" ht="19.95" customHeight="1">
      <c r="B70" s="147"/>
      <c r="C70" s="98"/>
      <c r="D70" s="148" t="s">
        <v>113</v>
      </c>
      <c r="E70" s="149"/>
      <c r="F70" s="149"/>
      <c r="G70" s="149"/>
      <c r="H70" s="149"/>
      <c r="I70" s="149"/>
      <c r="J70" s="150">
        <f>J247</f>
        <v>0</v>
      </c>
      <c r="K70" s="98"/>
      <c r="L70" s="151"/>
    </row>
    <row r="71" spans="1:31" s="9" customFormat="1" ht="24.9" customHeight="1">
      <c r="B71" s="141"/>
      <c r="C71" s="142"/>
      <c r="D71" s="143" t="s">
        <v>114</v>
      </c>
      <c r="E71" s="144"/>
      <c r="F71" s="144"/>
      <c r="G71" s="144"/>
      <c r="H71" s="144"/>
      <c r="I71" s="144"/>
      <c r="J71" s="145">
        <f>J250</f>
        <v>0</v>
      </c>
      <c r="K71" s="142"/>
      <c r="L71" s="146"/>
    </row>
    <row r="72" spans="1:31" s="10" customFormat="1" ht="19.95" customHeight="1">
      <c r="B72" s="147"/>
      <c r="C72" s="98"/>
      <c r="D72" s="148" t="s">
        <v>115</v>
      </c>
      <c r="E72" s="149"/>
      <c r="F72" s="149"/>
      <c r="G72" s="149"/>
      <c r="H72" s="149"/>
      <c r="I72" s="149"/>
      <c r="J72" s="150">
        <f>J251</f>
        <v>0</v>
      </c>
      <c r="K72" s="98"/>
      <c r="L72" s="151"/>
    </row>
    <row r="73" spans="1:31" s="10" customFormat="1" ht="19.95" customHeight="1">
      <c r="B73" s="147"/>
      <c r="C73" s="98"/>
      <c r="D73" s="148" t="s">
        <v>116</v>
      </c>
      <c r="E73" s="149"/>
      <c r="F73" s="149"/>
      <c r="G73" s="149"/>
      <c r="H73" s="149"/>
      <c r="I73" s="149"/>
      <c r="J73" s="150">
        <f>J255</f>
        <v>0</v>
      </c>
      <c r="K73" s="98"/>
      <c r="L73" s="151"/>
    </row>
    <row r="74" spans="1:31" s="2" customFormat="1" ht="21.75" customHeight="1">
      <c r="A74" s="35"/>
      <c r="B74" s="36"/>
      <c r="C74" s="37"/>
      <c r="D74" s="37"/>
      <c r="E74" s="37"/>
      <c r="F74" s="37"/>
      <c r="G74" s="37"/>
      <c r="H74" s="37"/>
      <c r="I74" s="37"/>
      <c r="J74" s="37"/>
      <c r="K74" s="37"/>
      <c r="L74" s="114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pans="1:31" s="2" customFormat="1" ht="6.9" customHeight="1">
      <c r="A75" s="35"/>
      <c r="B75" s="48"/>
      <c r="C75" s="49"/>
      <c r="D75" s="49"/>
      <c r="E75" s="49"/>
      <c r="F75" s="49"/>
      <c r="G75" s="49"/>
      <c r="H75" s="49"/>
      <c r="I75" s="49"/>
      <c r="J75" s="49"/>
      <c r="K75" s="49"/>
      <c r="L75" s="114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9" spans="1:31" s="2" customFormat="1" ht="6.9" customHeight="1">
      <c r="A79" s="35"/>
      <c r="B79" s="50"/>
      <c r="C79" s="51"/>
      <c r="D79" s="51"/>
      <c r="E79" s="51"/>
      <c r="F79" s="51"/>
      <c r="G79" s="51"/>
      <c r="H79" s="51"/>
      <c r="I79" s="51"/>
      <c r="J79" s="51"/>
      <c r="K79" s="51"/>
      <c r="L79" s="114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pans="1:31" s="2" customFormat="1" ht="24.9" customHeight="1">
      <c r="A80" s="35"/>
      <c r="B80" s="36"/>
      <c r="C80" s="24" t="s">
        <v>117</v>
      </c>
      <c r="D80" s="37"/>
      <c r="E80" s="37"/>
      <c r="F80" s="37"/>
      <c r="G80" s="37"/>
      <c r="H80" s="37"/>
      <c r="I80" s="37"/>
      <c r="J80" s="37"/>
      <c r="K80" s="37"/>
      <c r="L80" s="114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</row>
    <row r="81" spans="1:63" s="2" customFormat="1" ht="6.9" customHeight="1">
      <c r="A81" s="35"/>
      <c r="B81" s="36"/>
      <c r="C81" s="37"/>
      <c r="D81" s="37"/>
      <c r="E81" s="37"/>
      <c r="F81" s="37"/>
      <c r="G81" s="37"/>
      <c r="H81" s="37"/>
      <c r="I81" s="37"/>
      <c r="J81" s="37"/>
      <c r="K81" s="37"/>
      <c r="L81" s="114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63" s="2" customFormat="1" ht="12" customHeight="1">
      <c r="A82" s="35"/>
      <c r="B82" s="36"/>
      <c r="C82" s="30" t="s">
        <v>16</v>
      </c>
      <c r="D82" s="37"/>
      <c r="E82" s="37"/>
      <c r="F82" s="37"/>
      <c r="G82" s="37"/>
      <c r="H82" s="37"/>
      <c r="I82" s="37"/>
      <c r="J82" s="37"/>
      <c r="K82" s="37"/>
      <c r="L82" s="114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63" s="2" customFormat="1" ht="16.5" customHeight="1">
      <c r="A83" s="35"/>
      <c r="B83" s="36"/>
      <c r="C83" s="37"/>
      <c r="D83" s="37"/>
      <c r="E83" s="380" t="str">
        <f>E7</f>
        <v>Revitalizace brownfieldu výtopny - východní část, demolice budov</v>
      </c>
      <c r="F83" s="381"/>
      <c r="G83" s="381"/>
      <c r="H83" s="381"/>
      <c r="I83" s="37"/>
      <c r="J83" s="37"/>
      <c r="K83" s="37"/>
      <c r="L83" s="114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63" s="1" customFormat="1" ht="12" customHeight="1">
      <c r="B84" s="22"/>
      <c r="C84" s="30" t="s">
        <v>98</v>
      </c>
      <c r="D84" s="23"/>
      <c r="E84" s="23"/>
      <c r="F84" s="23"/>
      <c r="G84" s="23"/>
      <c r="H84" s="23"/>
      <c r="I84" s="23"/>
      <c r="J84" s="23"/>
      <c r="K84" s="23"/>
      <c r="L84" s="21"/>
    </row>
    <row r="85" spans="1:63" s="2" customFormat="1" ht="16.5" customHeight="1">
      <c r="A85" s="35"/>
      <c r="B85" s="36"/>
      <c r="C85" s="37"/>
      <c r="D85" s="37"/>
      <c r="E85" s="380" t="s">
        <v>99</v>
      </c>
      <c r="F85" s="382"/>
      <c r="G85" s="382"/>
      <c r="H85" s="382"/>
      <c r="I85" s="37"/>
      <c r="J85" s="37"/>
      <c r="K85" s="37"/>
      <c r="L85" s="114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63" s="2" customFormat="1" ht="12" customHeight="1">
      <c r="A86" s="35"/>
      <c r="B86" s="36"/>
      <c r="C86" s="30" t="s">
        <v>100</v>
      </c>
      <c r="D86" s="37"/>
      <c r="E86" s="37"/>
      <c r="F86" s="37"/>
      <c r="G86" s="37"/>
      <c r="H86" s="37"/>
      <c r="I86" s="37"/>
      <c r="J86" s="37"/>
      <c r="K86" s="37"/>
      <c r="L86" s="114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63" s="2" customFormat="1" ht="16.5" customHeight="1">
      <c r="A87" s="35"/>
      <c r="B87" s="36"/>
      <c r="C87" s="37"/>
      <c r="D87" s="37"/>
      <c r="E87" s="329" t="str">
        <f>E11</f>
        <v>01a - Uznatelné náklady</v>
      </c>
      <c r="F87" s="382"/>
      <c r="G87" s="382"/>
      <c r="H87" s="382"/>
      <c r="I87" s="37"/>
      <c r="J87" s="37"/>
      <c r="K87" s="37"/>
      <c r="L87" s="114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63" s="2" customFormat="1" ht="6.9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114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63" s="2" customFormat="1" ht="12" customHeight="1">
      <c r="A89" s="35"/>
      <c r="B89" s="36"/>
      <c r="C89" s="30" t="s">
        <v>21</v>
      </c>
      <c r="D89" s="37"/>
      <c r="E89" s="37"/>
      <c r="F89" s="28" t="str">
        <f>F14</f>
        <v>p.p.č. 1126/1 v k.ú. Horní Slavkov</v>
      </c>
      <c r="G89" s="37"/>
      <c r="H89" s="37"/>
      <c r="I89" s="30" t="s">
        <v>23</v>
      </c>
      <c r="J89" s="60" t="str">
        <f>IF(J14="","",J14)</f>
        <v>22. 8. 2022</v>
      </c>
      <c r="K89" s="37"/>
      <c r="L89" s="114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63" s="2" customFormat="1" ht="6.9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114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63" s="2" customFormat="1" ht="15.15" customHeight="1">
      <c r="A91" s="35"/>
      <c r="B91" s="36"/>
      <c r="C91" s="30" t="s">
        <v>25</v>
      </c>
      <c r="D91" s="37"/>
      <c r="E91" s="37"/>
      <c r="F91" s="28" t="str">
        <f>E17</f>
        <v>Město Horní Slavkov</v>
      </c>
      <c r="G91" s="37"/>
      <c r="H91" s="37"/>
      <c r="I91" s="30" t="s">
        <v>31</v>
      </c>
      <c r="J91" s="33" t="str">
        <f>E23</f>
        <v>CENTRA STAV s.r.o.</v>
      </c>
      <c r="K91" s="37"/>
      <c r="L91" s="114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63" s="2" customFormat="1" ht="15.15" customHeight="1">
      <c r="A92" s="35"/>
      <c r="B92" s="36"/>
      <c r="C92" s="30" t="s">
        <v>29</v>
      </c>
      <c r="D92" s="37"/>
      <c r="E92" s="37"/>
      <c r="F92" s="28" t="str">
        <f>IF(E20="","",E20)</f>
        <v>Vyplň údaj</v>
      </c>
      <c r="G92" s="37"/>
      <c r="H92" s="37"/>
      <c r="I92" s="30" t="s">
        <v>34</v>
      </c>
      <c r="J92" s="33" t="str">
        <f>E26</f>
        <v xml:space="preserve"> </v>
      </c>
      <c r="K92" s="37"/>
      <c r="L92" s="114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63" s="2" customFormat="1" ht="10.35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114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63" s="11" customFormat="1" ht="29.25" customHeight="1">
      <c r="A94" s="152"/>
      <c r="B94" s="153"/>
      <c r="C94" s="154" t="s">
        <v>118</v>
      </c>
      <c r="D94" s="155" t="s">
        <v>57</v>
      </c>
      <c r="E94" s="155" t="s">
        <v>53</v>
      </c>
      <c r="F94" s="155" t="s">
        <v>54</v>
      </c>
      <c r="G94" s="155" t="s">
        <v>119</v>
      </c>
      <c r="H94" s="155" t="s">
        <v>120</v>
      </c>
      <c r="I94" s="155" t="s">
        <v>121</v>
      </c>
      <c r="J94" s="155" t="s">
        <v>105</v>
      </c>
      <c r="K94" s="156" t="s">
        <v>122</v>
      </c>
      <c r="L94" s="157"/>
      <c r="M94" s="69" t="s">
        <v>19</v>
      </c>
      <c r="N94" s="70" t="s">
        <v>42</v>
      </c>
      <c r="O94" s="70" t="s">
        <v>123</v>
      </c>
      <c r="P94" s="70" t="s">
        <v>124</v>
      </c>
      <c r="Q94" s="70" t="s">
        <v>125</v>
      </c>
      <c r="R94" s="70" t="s">
        <v>126</v>
      </c>
      <c r="S94" s="70" t="s">
        <v>127</v>
      </c>
      <c r="T94" s="71" t="s">
        <v>128</v>
      </c>
      <c r="U94" s="152"/>
      <c r="V94" s="152"/>
      <c r="W94" s="152"/>
      <c r="X94" s="152"/>
      <c r="Y94" s="152"/>
      <c r="Z94" s="152"/>
      <c r="AA94" s="152"/>
      <c r="AB94" s="152"/>
      <c r="AC94" s="152"/>
      <c r="AD94" s="152"/>
      <c r="AE94" s="152"/>
    </row>
    <row r="95" spans="1:63" s="2" customFormat="1" ht="22.8" customHeight="1">
      <c r="A95" s="35"/>
      <c r="B95" s="36"/>
      <c r="C95" s="76" t="s">
        <v>129</v>
      </c>
      <c r="D95" s="37"/>
      <c r="E95" s="37"/>
      <c r="F95" s="37"/>
      <c r="G95" s="37"/>
      <c r="H95" s="37"/>
      <c r="I95" s="37"/>
      <c r="J95" s="158">
        <f>BK95</f>
        <v>0</v>
      </c>
      <c r="K95" s="37"/>
      <c r="L95" s="40"/>
      <c r="M95" s="72"/>
      <c r="N95" s="159"/>
      <c r="O95" s="73"/>
      <c r="P95" s="160">
        <f>P96+P250</f>
        <v>0</v>
      </c>
      <c r="Q95" s="73"/>
      <c r="R95" s="160">
        <f>R96+R250</f>
        <v>36.664286949999997</v>
      </c>
      <c r="S95" s="73"/>
      <c r="T95" s="161">
        <f>T96+T250</f>
        <v>2851.0173539999996</v>
      </c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T95" s="18" t="s">
        <v>71</v>
      </c>
      <c r="AU95" s="18" t="s">
        <v>106</v>
      </c>
      <c r="BK95" s="162">
        <f>BK96+BK250</f>
        <v>0</v>
      </c>
    </row>
    <row r="96" spans="1:63" s="12" customFormat="1" ht="25.95" customHeight="1">
      <c r="B96" s="163"/>
      <c r="C96" s="164"/>
      <c r="D96" s="165" t="s">
        <v>71</v>
      </c>
      <c r="E96" s="166" t="s">
        <v>130</v>
      </c>
      <c r="F96" s="166" t="s">
        <v>131</v>
      </c>
      <c r="G96" s="164"/>
      <c r="H96" s="164"/>
      <c r="I96" s="167"/>
      <c r="J96" s="168">
        <f>BK96</f>
        <v>0</v>
      </c>
      <c r="K96" s="164"/>
      <c r="L96" s="169"/>
      <c r="M96" s="170"/>
      <c r="N96" s="171"/>
      <c r="O96" s="171"/>
      <c r="P96" s="172">
        <f>P97+P126+P137+P149+P219+P247</f>
        <v>0</v>
      </c>
      <c r="Q96" s="171"/>
      <c r="R96" s="172">
        <f>R97+R126+R137+R149+R219+R247</f>
        <v>36.598742449999996</v>
      </c>
      <c r="S96" s="171"/>
      <c r="T96" s="173">
        <f>T97+T126+T137+T149+T219+T247</f>
        <v>2743.0927999999994</v>
      </c>
      <c r="AR96" s="174" t="s">
        <v>79</v>
      </c>
      <c r="AT96" s="175" t="s">
        <v>71</v>
      </c>
      <c r="AU96" s="175" t="s">
        <v>72</v>
      </c>
      <c r="AY96" s="174" t="s">
        <v>132</v>
      </c>
      <c r="BK96" s="176">
        <f>BK97+BK126+BK137+BK149+BK219+BK247</f>
        <v>0</v>
      </c>
    </row>
    <row r="97" spans="1:65" s="12" customFormat="1" ht="22.8" customHeight="1">
      <c r="B97" s="163"/>
      <c r="C97" s="164"/>
      <c r="D97" s="165" t="s">
        <v>71</v>
      </c>
      <c r="E97" s="177" t="s">
        <v>79</v>
      </c>
      <c r="F97" s="177" t="s">
        <v>133</v>
      </c>
      <c r="G97" s="164"/>
      <c r="H97" s="164"/>
      <c r="I97" s="167"/>
      <c r="J97" s="178">
        <f>BK97</f>
        <v>0</v>
      </c>
      <c r="K97" s="164"/>
      <c r="L97" s="169"/>
      <c r="M97" s="170"/>
      <c r="N97" s="171"/>
      <c r="O97" s="171"/>
      <c r="P97" s="172">
        <f>SUM(P98:P125)</f>
        <v>0</v>
      </c>
      <c r="Q97" s="171"/>
      <c r="R97" s="172">
        <f>SUM(R98:R125)</f>
        <v>0</v>
      </c>
      <c r="S97" s="171"/>
      <c r="T97" s="173">
        <f>SUM(T98:T125)</f>
        <v>0</v>
      </c>
      <c r="AR97" s="174" t="s">
        <v>79</v>
      </c>
      <c r="AT97" s="175" t="s">
        <v>71</v>
      </c>
      <c r="AU97" s="175" t="s">
        <v>79</v>
      </c>
      <c r="AY97" s="174" t="s">
        <v>132</v>
      </c>
      <c r="BK97" s="176">
        <f>SUM(BK98:BK125)</f>
        <v>0</v>
      </c>
    </row>
    <row r="98" spans="1:65" s="2" customFormat="1" ht="24.15" customHeight="1">
      <c r="A98" s="35"/>
      <c r="B98" s="36"/>
      <c r="C98" s="179" t="s">
        <v>79</v>
      </c>
      <c r="D98" s="179" t="s">
        <v>134</v>
      </c>
      <c r="E98" s="180" t="s">
        <v>135</v>
      </c>
      <c r="F98" s="181" t="s">
        <v>136</v>
      </c>
      <c r="G98" s="182" t="s">
        <v>137</v>
      </c>
      <c r="H98" s="183">
        <v>2.4</v>
      </c>
      <c r="I98" s="184"/>
      <c r="J98" s="185">
        <f>ROUND(I98*H98,2)</f>
        <v>0</v>
      </c>
      <c r="K98" s="181" t="s">
        <v>138</v>
      </c>
      <c r="L98" s="40"/>
      <c r="M98" s="186" t="s">
        <v>19</v>
      </c>
      <c r="N98" s="187" t="s">
        <v>43</v>
      </c>
      <c r="O98" s="65"/>
      <c r="P98" s="188">
        <f>O98*H98</f>
        <v>0</v>
      </c>
      <c r="Q98" s="188">
        <v>0</v>
      </c>
      <c r="R98" s="188">
        <f>Q98*H98</f>
        <v>0</v>
      </c>
      <c r="S98" s="188">
        <v>0</v>
      </c>
      <c r="T98" s="189">
        <f>S98*H98</f>
        <v>0</v>
      </c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R98" s="190" t="s">
        <v>139</v>
      </c>
      <c r="AT98" s="190" t="s">
        <v>134</v>
      </c>
      <c r="AU98" s="190" t="s">
        <v>81</v>
      </c>
      <c r="AY98" s="18" t="s">
        <v>132</v>
      </c>
      <c r="BE98" s="191">
        <f>IF(N98="základní",J98,0)</f>
        <v>0</v>
      </c>
      <c r="BF98" s="191">
        <f>IF(N98="snížená",J98,0)</f>
        <v>0</v>
      </c>
      <c r="BG98" s="191">
        <f>IF(N98="zákl. přenesená",J98,0)</f>
        <v>0</v>
      </c>
      <c r="BH98" s="191">
        <f>IF(N98="sníž. přenesená",J98,0)</f>
        <v>0</v>
      </c>
      <c r="BI98" s="191">
        <f>IF(N98="nulová",J98,0)</f>
        <v>0</v>
      </c>
      <c r="BJ98" s="18" t="s">
        <v>79</v>
      </c>
      <c r="BK98" s="191">
        <f>ROUND(I98*H98,2)</f>
        <v>0</v>
      </c>
      <c r="BL98" s="18" t="s">
        <v>139</v>
      </c>
      <c r="BM98" s="190" t="s">
        <v>140</v>
      </c>
    </row>
    <row r="99" spans="1:65" s="2" customFormat="1" ht="10.199999999999999">
      <c r="A99" s="35"/>
      <c r="B99" s="36"/>
      <c r="C99" s="37"/>
      <c r="D99" s="192" t="s">
        <v>141</v>
      </c>
      <c r="E99" s="37"/>
      <c r="F99" s="193" t="s">
        <v>142</v>
      </c>
      <c r="G99" s="37"/>
      <c r="H99" s="37"/>
      <c r="I99" s="194"/>
      <c r="J99" s="37"/>
      <c r="K99" s="37"/>
      <c r="L99" s="40"/>
      <c r="M99" s="195"/>
      <c r="N99" s="196"/>
      <c r="O99" s="65"/>
      <c r="P99" s="65"/>
      <c r="Q99" s="65"/>
      <c r="R99" s="65"/>
      <c r="S99" s="65"/>
      <c r="T99" s="66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  <c r="AT99" s="18" t="s">
        <v>141</v>
      </c>
      <c r="AU99" s="18" t="s">
        <v>81</v>
      </c>
    </row>
    <row r="100" spans="1:65" s="13" customFormat="1" ht="10.199999999999999">
      <c r="B100" s="197"/>
      <c r="C100" s="198"/>
      <c r="D100" s="199" t="s">
        <v>143</v>
      </c>
      <c r="E100" s="200" t="s">
        <v>19</v>
      </c>
      <c r="F100" s="201" t="s">
        <v>144</v>
      </c>
      <c r="G100" s="198"/>
      <c r="H100" s="200" t="s">
        <v>19</v>
      </c>
      <c r="I100" s="202"/>
      <c r="J100" s="198"/>
      <c r="K100" s="198"/>
      <c r="L100" s="203"/>
      <c r="M100" s="204"/>
      <c r="N100" s="205"/>
      <c r="O100" s="205"/>
      <c r="P100" s="205"/>
      <c r="Q100" s="205"/>
      <c r="R100" s="205"/>
      <c r="S100" s="205"/>
      <c r="T100" s="206"/>
      <c r="AT100" s="207" t="s">
        <v>143</v>
      </c>
      <c r="AU100" s="207" t="s">
        <v>81</v>
      </c>
      <c r="AV100" s="13" t="s">
        <v>79</v>
      </c>
      <c r="AW100" s="13" t="s">
        <v>33</v>
      </c>
      <c r="AX100" s="13" t="s">
        <v>72</v>
      </c>
      <c r="AY100" s="207" t="s">
        <v>132</v>
      </c>
    </row>
    <row r="101" spans="1:65" s="14" customFormat="1" ht="10.199999999999999">
      <c r="B101" s="208"/>
      <c r="C101" s="209"/>
      <c r="D101" s="199" t="s">
        <v>143</v>
      </c>
      <c r="E101" s="210" t="s">
        <v>19</v>
      </c>
      <c r="F101" s="211" t="s">
        <v>145</v>
      </c>
      <c r="G101" s="209"/>
      <c r="H101" s="212">
        <v>2.4</v>
      </c>
      <c r="I101" s="213"/>
      <c r="J101" s="209"/>
      <c r="K101" s="209"/>
      <c r="L101" s="214"/>
      <c r="M101" s="215"/>
      <c r="N101" s="216"/>
      <c r="O101" s="216"/>
      <c r="P101" s="216"/>
      <c r="Q101" s="216"/>
      <c r="R101" s="216"/>
      <c r="S101" s="216"/>
      <c r="T101" s="217"/>
      <c r="AT101" s="218" t="s">
        <v>143</v>
      </c>
      <c r="AU101" s="218" t="s">
        <v>81</v>
      </c>
      <c r="AV101" s="14" t="s">
        <v>81</v>
      </c>
      <c r="AW101" s="14" t="s">
        <v>33</v>
      </c>
      <c r="AX101" s="14" t="s">
        <v>79</v>
      </c>
      <c r="AY101" s="218" t="s">
        <v>132</v>
      </c>
    </row>
    <row r="102" spans="1:65" s="2" customFormat="1" ht="33" customHeight="1">
      <c r="A102" s="35"/>
      <c r="B102" s="36"/>
      <c r="C102" s="179" t="s">
        <v>81</v>
      </c>
      <c r="D102" s="179" t="s">
        <v>134</v>
      </c>
      <c r="E102" s="180" t="s">
        <v>146</v>
      </c>
      <c r="F102" s="181" t="s">
        <v>147</v>
      </c>
      <c r="G102" s="182" t="s">
        <v>137</v>
      </c>
      <c r="H102" s="183">
        <v>2.4</v>
      </c>
      <c r="I102" s="184"/>
      <c r="J102" s="185">
        <f>ROUND(I102*H102,2)</f>
        <v>0</v>
      </c>
      <c r="K102" s="181" t="s">
        <v>138</v>
      </c>
      <c r="L102" s="40"/>
      <c r="M102" s="186" t="s">
        <v>19</v>
      </c>
      <c r="N102" s="187" t="s">
        <v>43</v>
      </c>
      <c r="O102" s="65"/>
      <c r="P102" s="188">
        <f>O102*H102</f>
        <v>0</v>
      </c>
      <c r="Q102" s="188">
        <v>0</v>
      </c>
      <c r="R102" s="188">
        <f>Q102*H102</f>
        <v>0</v>
      </c>
      <c r="S102" s="188">
        <v>0</v>
      </c>
      <c r="T102" s="189">
        <f>S102*H102</f>
        <v>0</v>
      </c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  <c r="AR102" s="190" t="s">
        <v>139</v>
      </c>
      <c r="AT102" s="190" t="s">
        <v>134</v>
      </c>
      <c r="AU102" s="190" t="s">
        <v>81</v>
      </c>
      <c r="AY102" s="18" t="s">
        <v>132</v>
      </c>
      <c r="BE102" s="191">
        <f>IF(N102="základní",J102,0)</f>
        <v>0</v>
      </c>
      <c r="BF102" s="191">
        <f>IF(N102="snížená",J102,0)</f>
        <v>0</v>
      </c>
      <c r="BG102" s="191">
        <f>IF(N102="zákl. přenesená",J102,0)</f>
        <v>0</v>
      </c>
      <c r="BH102" s="191">
        <f>IF(N102="sníž. přenesená",J102,0)</f>
        <v>0</v>
      </c>
      <c r="BI102" s="191">
        <f>IF(N102="nulová",J102,0)</f>
        <v>0</v>
      </c>
      <c r="BJ102" s="18" t="s">
        <v>79</v>
      </c>
      <c r="BK102" s="191">
        <f>ROUND(I102*H102,2)</f>
        <v>0</v>
      </c>
      <c r="BL102" s="18" t="s">
        <v>139</v>
      </c>
      <c r="BM102" s="190" t="s">
        <v>148</v>
      </c>
    </row>
    <row r="103" spans="1:65" s="2" customFormat="1" ht="10.199999999999999">
      <c r="A103" s="35"/>
      <c r="B103" s="36"/>
      <c r="C103" s="37"/>
      <c r="D103" s="192" t="s">
        <v>141</v>
      </c>
      <c r="E103" s="37"/>
      <c r="F103" s="193" t="s">
        <v>149</v>
      </c>
      <c r="G103" s="37"/>
      <c r="H103" s="37"/>
      <c r="I103" s="194"/>
      <c r="J103" s="37"/>
      <c r="K103" s="37"/>
      <c r="L103" s="40"/>
      <c r="M103" s="195"/>
      <c r="N103" s="196"/>
      <c r="O103" s="65"/>
      <c r="P103" s="65"/>
      <c r="Q103" s="65"/>
      <c r="R103" s="65"/>
      <c r="S103" s="65"/>
      <c r="T103" s="66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  <c r="AT103" s="18" t="s">
        <v>141</v>
      </c>
      <c r="AU103" s="18" t="s">
        <v>81</v>
      </c>
    </row>
    <row r="104" spans="1:65" s="2" customFormat="1" ht="33" customHeight="1">
      <c r="A104" s="35"/>
      <c r="B104" s="36"/>
      <c r="C104" s="179" t="s">
        <v>150</v>
      </c>
      <c r="D104" s="179" t="s">
        <v>134</v>
      </c>
      <c r="E104" s="180" t="s">
        <v>151</v>
      </c>
      <c r="F104" s="181" t="s">
        <v>152</v>
      </c>
      <c r="G104" s="182" t="s">
        <v>137</v>
      </c>
      <c r="H104" s="183">
        <v>2.4</v>
      </c>
      <c r="I104" s="184"/>
      <c r="J104" s="185">
        <f>ROUND(I104*H104,2)</f>
        <v>0</v>
      </c>
      <c r="K104" s="181" t="s">
        <v>138</v>
      </c>
      <c r="L104" s="40"/>
      <c r="M104" s="186" t="s">
        <v>19</v>
      </c>
      <c r="N104" s="187" t="s">
        <v>43</v>
      </c>
      <c r="O104" s="65"/>
      <c r="P104" s="188">
        <f>O104*H104</f>
        <v>0</v>
      </c>
      <c r="Q104" s="188">
        <v>0</v>
      </c>
      <c r="R104" s="188">
        <f>Q104*H104</f>
        <v>0</v>
      </c>
      <c r="S104" s="188">
        <v>0</v>
      </c>
      <c r="T104" s="189">
        <f>S104*H104</f>
        <v>0</v>
      </c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  <c r="AR104" s="190" t="s">
        <v>139</v>
      </c>
      <c r="AT104" s="190" t="s">
        <v>134</v>
      </c>
      <c r="AU104" s="190" t="s">
        <v>81</v>
      </c>
      <c r="AY104" s="18" t="s">
        <v>132</v>
      </c>
      <c r="BE104" s="191">
        <f>IF(N104="základní",J104,0)</f>
        <v>0</v>
      </c>
      <c r="BF104" s="191">
        <f>IF(N104="snížená",J104,0)</f>
        <v>0</v>
      </c>
      <c r="BG104" s="191">
        <f>IF(N104="zákl. přenesená",J104,0)</f>
        <v>0</v>
      </c>
      <c r="BH104" s="191">
        <f>IF(N104="sníž. přenesená",J104,0)</f>
        <v>0</v>
      </c>
      <c r="BI104" s="191">
        <f>IF(N104="nulová",J104,0)</f>
        <v>0</v>
      </c>
      <c r="BJ104" s="18" t="s">
        <v>79</v>
      </c>
      <c r="BK104" s="191">
        <f>ROUND(I104*H104,2)</f>
        <v>0</v>
      </c>
      <c r="BL104" s="18" t="s">
        <v>139</v>
      </c>
      <c r="BM104" s="190" t="s">
        <v>153</v>
      </c>
    </row>
    <row r="105" spans="1:65" s="2" customFormat="1" ht="10.199999999999999">
      <c r="A105" s="35"/>
      <c r="B105" s="36"/>
      <c r="C105" s="37"/>
      <c r="D105" s="192" t="s">
        <v>141</v>
      </c>
      <c r="E105" s="37"/>
      <c r="F105" s="193" t="s">
        <v>154</v>
      </c>
      <c r="G105" s="37"/>
      <c r="H105" s="37"/>
      <c r="I105" s="194"/>
      <c r="J105" s="37"/>
      <c r="K105" s="37"/>
      <c r="L105" s="40"/>
      <c r="M105" s="195"/>
      <c r="N105" s="196"/>
      <c r="O105" s="65"/>
      <c r="P105" s="65"/>
      <c r="Q105" s="65"/>
      <c r="R105" s="65"/>
      <c r="S105" s="65"/>
      <c r="T105" s="66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  <c r="AT105" s="18" t="s">
        <v>141</v>
      </c>
      <c r="AU105" s="18" t="s">
        <v>81</v>
      </c>
    </row>
    <row r="106" spans="1:65" s="2" customFormat="1" ht="24.15" customHeight="1">
      <c r="A106" s="35"/>
      <c r="B106" s="36"/>
      <c r="C106" s="179" t="s">
        <v>139</v>
      </c>
      <c r="D106" s="179" t="s">
        <v>134</v>
      </c>
      <c r="E106" s="180" t="s">
        <v>155</v>
      </c>
      <c r="F106" s="181" t="s">
        <v>156</v>
      </c>
      <c r="G106" s="182" t="s">
        <v>137</v>
      </c>
      <c r="H106" s="183">
        <v>2.4</v>
      </c>
      <c r="I106" s="184"/>
      <c r="J106" s="185">
        <f>ROUND(I106*H106,2)</f>
        <v>0</v>
      </c>
      <c r="K106" s="181" t="s">
        <v>138</v>
      </c>
      <c r="L106" s="40"/>
      <c r="M106" s="186" t="s">
        <v>19</v>
      </c>
      <c r="N106" s="187" t="s">
        <v>43</v>
      </c>
      <c r="O106" s="65"/>
      <c r="P106" s="188">
        <f>O106*H106</f>
        <v>0</v>
      </c>
      <c r="Q106" s="188">
        <v>0</v>
      </c>
      <c r="R106" s="188">
        <f>Q106*H106</f>
        <v>0</v>
      </c>
      <c r="S106" s="188">
        <v>0</v>
      </c>
      <c r="T106" s="189">
        <f>S106*H106</f>
        <v>0</v>
      </c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  <c r="AR106" s="190" t="s">
        <v>139</v>
      </c>
      <c r="AT106" s="190" t="s">
        <v>134</v>
      </c>
      <c r="AU106" s="190" t="s">
        <v>81</v>
      </c>
      <c r="AY106" s="18" t="s">
        <v>132</v>
      </c>
      <c r="BE106" s="191">
        <f>IF(N106="základní",J106,0)</f>
        <v>0</v>
      </c>
      <c r="BF106" s="191">
        <f>IF(N106="snížená",J106,0)</f>
        <v>0</v>
      </c>
      <c r="BG106" s="191">
        <f>IF(N106="zákl. přenesená",J106,0)</f>
        <v>0</v>
      </c>
      <c r="BH106" s="191">
        <f>IF(N106="sníž. přenesená",J106,0)</f>
        <v>0</v>
      </c>
      <c r="BI106" s="191">
        <f>IF(N106="nulová",J106,0)</f>
        <v>0</v>
      </c>
      <c r="BJ106" s="18" t="s">
        <v>79</v>
      </c>
      <c r="BK106" s="191">
        <f>ROUND(I106*H106,2)</f>
        <v>0</v>
      </c>
      <c r="BL106" s="18" t="s">
        <v>139</v>
      </c>
      <c r="BM106" s="190" t="s">
        <v>157</v>
      </c>
    </row>
    <row r="107" spans="1:65" s="2" customFormat="1" ht="10.199999999999999">
      <c r="A107" s="35"/>
      <c r="B107" s="36"/>
      <c r="C107" s="37"/>
      <c r="D107" s="192" t="s">
        <v>141</v>
      </c>
      <c r="E107" s="37"/>
      <c r="F107" s="193" t="s">
        <v>158</v>
      </c>
      <c r="G107" s="37"/>
      <c r="H107" s="37"/>
      <c r="I107" s="194"/>
      <c r="J107" s="37"/>
      <c r="K107" s="37"/>
      <c r="L107" s="40"/>
      <c r="M107" s="195"/>
      <c r="N107" s="196"/>
      <c r="O107" s="65"/>
      <c r="P107" s="65"/>
      <c r="Q107" s="65"/>
      <c r="R107" s="65"/>
      <c r="S107" s="65"/>
      <c r="T107" s="66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  <c r="AT107" s="18" t="s">
        <v>141</v>
      </c>
      <c r="AU107" s="18" t="s">
        <v>81</v>
      </c>
    </row>
    <row r="108" spans="1:65" s="2" customFormat="1" ht="37.799999999999997" customHeight="1">
      <c r="A108" s="35"/>
      <c r="B108" s="36"/>
      <c r="C108" s="179" t="s">
        <v>159</v>
      </c>
      <c r="D108" s="179" t="s">
        <v>134</v>
      </c>
      <c r="E108" s="180" t="s">
        <v>160</v>
      </c>
      <c r="F108" s="181" t="s">
        <v>161</v>
      </c>
      <c r="G108" s="182" t="s">
        <v>137</v>
      </c>
      <c r="H108" s="183">
        <v>2.4</v>
      </c>
      <c r="I108" s="184"/>
      <c r="J108" s="185">
        <f>ROUND(I108*H108,2)</f>
        <v>0</v>
      </c>
      <c r="K108" s="181" t="s">
        <v>138</v>
      </c>
      <c r="L108" s="40"/>
      <c r="M108" s="186" t="s">
        <v>19</v>
      </c>
      <c r="N108" s="187" t="s">
        <v>43</v>
      </c>
      <c r="O108" s="65"/>
      <c r="P108" s="188">
        <f>O108*H108</f>
        <v>0</v>
      </c>
      <c r="Q108" s="188">
        <v>0</v>
      </c>
      <c r="R108" s="188">
        <f>Q108*H108</f>
        <v>0</v>
      </c>
      <c r="S108" s="188">
        <v>0</v>
      </c>
      <c r="T108" s="189">
        <f>S108*H108</f>
        <v>0</v>
      </c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  <c r="AR108" s="190" t="s">
        <v>139</v>
      </c>
      <c r="AT108" s="190" t="s">
        <v>134</v>
      </c>
      <c r="AU108" s="190" t="s">
        <v>81</v>
      </c>
      <c r="AY108" s="18" t="s">
        <v>132</v>
      </c>
      <c r="BE108" s="191">
        <f>IF(N108="základní",J108,0)</f>
        <v>0</v>
      </c>
      <c r="BF108" s="191">
        <f>IF(N108="snížená",J108,0)</f>
        <v>0</v>
      </c>
      <c r="BG108" s="191">
        <f>IF(N108="zákl. přenesená",J108,0)</f>
        <v>0</v>
      </c>
      <c r="BH108" s="191">
        <f>IF(N108="sníž. přenesená",J108,0)</f>
        <v>0</v>
      </c>
      <c r="BI108" s="191">
        <f>IF(N108="nulová",J108,0)</f>
        <v>0</v>
      </c>
      <c r="BJ108" s="18" t="s">
        <v>79</v>
      </c>
      <c r="BK108" s="191">
        <f>ROUND(I108*H108,2)</f>
        <v>0</v>
      </c>
      <c r="BL108" s="18" t="s">
        <v>139</v>
      </c>
      <c r="BM108" s="190" t="s">
        <v>162</v>
      </c>
    </row>
    <row r="109" spans="1:65" s="2" customFormat="1" ht="10.199999999999999">
      <c r="A109" s="35"/>
      <c r="B109" s="36"/>
      <c r="C109" s="37"/>
      <c r="D109" s="192" t="s">
        <v>141</v>
      </c>
      <c r="E109" s="37"/>
      <c r="F109" s="193" t="s">
        <v>163</v>
      </c>
      <c r="G109" s="37"/>
      <c r="H109" s="37"/>
      <c r="I109" s="194"/>
      <c r="J109" s="37"/>
      <c r="K109" s="37"/>
      <c r="L109" s="40"/>
      <c r="M109" s="195"/>
      <c r="N109" s="196"/>
      <c r="O109" s="65"/>
      <c r="P109" s="65"/>
      <c r="Q109" s="65"/>
      <c r="R109" s="65"/>
      <c r="S109" s="65"/>
      <c r="T109" s="66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  <c r="AT109" s="18" t="s">
        <v>141</v>
      </c>
      <c r="AU109" s="18" t="s">
        <v>81</v>
      </c>
    </row>
    <row r="110" spans="1:65" s="2" customFormat="1" ht="37.799999999999997" customHeight="1">
      <c r="A110" s="35"/>
      <c r="B110" s="36"/>
      <c r="C110" s="179" t="s">
        <v>164</v>
      </c>
      <c r="D110" s="179" t="s">
        <v>134</v>
      </c>
      <c r="E110" s="180" t="s">
        <v>165</v>
      </c>
      <c r="F110" s="181" t="s">
        <v>166</v>
      </c>
      <c r="G110" s="182" t="s">
        <v>137</v>
      </c>
      <c r="H110" s="183">
        <v>60</v>
      </c>
      <c r="I110" s="184"/>
      <c r="J110" s="185">
        <f>ROUND(I110*H110,2)</f>
        <v>0</v>
      </c>
      <c r="K110" s="181" t="s">
        <v>138</v>
      </c>
      <c r="L110" s="40"/>
      <c r="M110" s="186" t="s">
        <v>19</v>
      </c>
      <c r="N110" s="187" t="s">
        <v>43</v>
      </c>
      <c r="O110" s="65"/>
      <c r="P110" s="188">
        <f>O110*H110</f>
        <v>0</v>
      </c>
      <c r="Q110" s="188">
        <v>0</v>
      </c>
      <c r="R110" s="188">
        <f>Q110*H110</f>
        <v>0</v>
      </c>
      <c r="S110" s="188">
        <v>0</v>
      </c>
      <c r="T110" s="189">
        <f>S110*H110</f>
        <v>0</v>
      </c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  <c r="AR110" s="190" t="s">
        <v>139</v>
      </c>
      <c r="AT110" s="190" t="s">
        <v>134</v>
      </c>
      <c r="AU110" s="190" t="s">
        <v>81</v>
      </c>
      <c r="AY110" s="18" t="s">
        <v>132</v>
      </c>
      <c r="BE110" s="191">
        <f>IF(N110="základní",J110,0)</f>
        <v>0</v>
      </c>
      <c r="BF110" s="191">
        <f>IF(N110="snížená",J110,0)</f>
        <v>0</v>
      </c>
      <c r="BG110" s="191">
        <f>IF(N110="zákl. přenesená",J110,0)</f>
        <v>0</v>
      </c>
      <c r="BH110" s="191">
        <f>IF(N110="sníž. přenesená",J110,0)</f>
        <v>0</v>
      </c>
      <c r="BI110" s="191">
        <f>IF(N110="nulová",J110,0)</f>
        <v>0</v>
      </c>
      <c r="BJ110" s="18" t="s">
        <v>79</v>
      </c>
      <c r="BK110" s="191">
        <f>ROUND(I110*H110,2)</f>
        <v>0</v>
      </c>
      <c r="BL110" s="18" t="s">
        <v>139</v>
      </c>
      <c r="BM110" s="190" t="s">
        <v>167</v>
      </c>
    </row>
    <row r="111" spans="1:65" s="2" customFormat="1" ht="10.199999999999999">
      <c r="A111" s="35"/>
      <c r="B111" s="36"/>
      <c r="C111" s="37"/>
      <c r="D111" s="192" t="s">
        <v>141</v>
      </c>
      <c r="E111" s="37"/>
      <c r="F111" s="193" t="s">
        <v>168</v>
      </c>
      <c r="G111" s="37"/>
      <c r="H111" s="37"/>
      <c r="I111" s="194"/>
      <c r="J111" s="37"/>
      <c r="K111" s="37"/>
      <c r="L111" s="40"/>
      <c r="M111" s="195"/>
      <c r="N111" s="196"/>
      <c r="O111" s="65"/>
      <c r="P111" s="65"/>
      <c r="Q111" s="65"/>
      <c r="R111" s="65"/>
      <c r="S111" s="65"/>
      <c r="T111" s="66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  <c r="AT111" s="18" t="s">
        <v>141</v>
      </c>
      <c r="AU111" s="18" t="s">
        <v>81</v>
      </c>
    </row>
    <row r="112" spans="1:65" s="13" customFormat="1" ht="10.199999999999999">
      <c r="B112" s="197"/>
      <c r="C112" s="198"/>
      <c r="D112" s="199" t="s">
        <v>143</v>
      </c>
      <c r="E112" s="200" t="s">
        <v>19</v>
      </c>
      <c r="F112" s="201" t="s">
        <v>169</v>
      </c>
      <c r="G112" s="198"/>
      <c r="H112" s="200" t="s">
        <v>19</v>
      </c>
      <c r="I112" s="202"/>
      <c r="J112" s="198"/>
      <c r="K112" s="198"/>
      <c r="L112" s="203"/>
      <c r="M112" s="204"/>
      <c r="N112" s="205"/>
      <c r="O112" s="205"/>
      <c r="P112" s="205"/>
      <c r="Q112" s="205"/>
      <c r="R112" s="205"/>
      <c r="S112" s="205"/>
      <c r="T112" s="206"/>
      <c r="AT112" s="207" t="s">
        <v>143</v>
      </c>
      <c r="AU112" s="207" t="s">
        <v>81</v>
      </c>
      <c r="AV112" s="13" t="s">
        <v>79</v>
      </c>
      <c r="AW112" s="13" t="s">
        <v>33</v>
      </c>
      <c r="AX112" s="13" t="s">
        <v>72</v>
      </c>
      <c r="AY112" s="207" t="s">
        <v>132</v>
      </c>
    </row>
    <row r="113" spans="1:65" s="14" customFormat="1" ht="10.199999999999999">
      <c r="B113" s="208"/>
      <c r="C113" s="209"/>
      <c r="D113" s="199" t="s">
        <v>143</v>
      </c>
      <c r="E113" s="210" t="s">
        <v>19</v>
      </c>
      <c r="F113" s="211" t="s">
        <v>170</v>
      </c>
      <c r="G113" s="209"/>
      <c r="H113" s="212">
        <v>60</v>
      </c>
      <c r="I113" s="213"/>
      <c r="J113" s="209"/>
      <c r="K113" s="209"/>
      <c r="L113" s="214"/>
      <c r="M113" s="215"/>
      <c r="N113" s="216"/>
      <c r="O113" s="216"/>
      <c r="P113" s="216"/>
      <c r="Q113" s="216"/>
      <c r="R113" s="216"/>
      <c r="S113" s="216"/>
      <c r="T113" s="217"/>
      <c r="AT113" s="218" t="s">
        <v>143</v>
      </c>
      <c r="AU113" s="218" t="s">
        <v>81</v>
      </c>
      <c r="AV113" s="14" t="s">
        <v>81</v>
      </c>
      <c r="AW113" s="14" t="s">
        <v>33</v>
      </c>
      <c r="AX113" s="14" t="s">
        <v>79</v>
      </c>
      <c r="AY113" s="218" t="s">
        <v>132</v>
      </c>
    </row>
    <row r="114" spans="1:65" s="2" customFormat="1" ht="24.15" customHeight="1">
      <c r="A114" s="35"/>
      <c r="B114" s="36"/>
      <c r="C114" s="179" t="s">
        <v>171</v>
      </c>
      <c r="D114" s="179" t="s">
        <v>134</v>
      </c>
      <c r="E114" s="180" t="s">
        <v>172</v>
      </c>
      <c r="F114" s="181" t="s">
        <v>173</v>
      </c>
      <c r="G114" s="182" t="s">
        <v>137</v>
      </c>
      <c r="H114" s="183">
        <v>2.4</v>
      </c>
      <c r="I114" s="184"/>
      <c r="J114" s="185">
        <f>ROUND(I114*H114,2)</f>
        <v>0</v>
      </c>
      <c r="K114" s="181" t="s">
        <v>138</v>
      </c>
      <c r="L114" s="40"/>
      <c r="M114" s="186" t="s">
        <v>19</v>
      </c>
      <c r="N114" s="187" t="s">
        <v>43</v>
      </c>
      <c r="O114" s="65"/>
      <c r="P114" s="188">
        <f>O114*H114</f>
        <v>0</v>
      </c>
      <c r="Q114" s="188">
        <v>0</v>
      </c>
      <c r="R114" s="188">
        <f>Q114*H114</f>
        <v>0</v>
      </c>
      <c r="S114" s="188">
        <v>0</v>
      </c>
      <c r="T114" s="189">
        <f>S114*H114</f>
        <v>0</v>
      </c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  <c r="AR114" s="190" t="s">
        <v>139</v>
      </c>
      <c r="AT114" s="190" t="s">
        <v>134</v>
      </c>
      <c r="AU114" s="190" t="s">
        <v>81</v>
      </c>
      <c r="AY114" s="18" t="s">
        <v>132</v>
      </c>
      <c r="BE114" s="191">
        <f>IF(N114="základní",J114,0)</f>
        <v>0</v>
      </c>
      <c r="BF114" s="191">
        <f>IF(N114="snížená",J114,0)</f>
        <v>0</v>
      </c>
      <c r="BG114" s="191">
        <f>IF(N114="zákl. přenesená",J114,0)</f>
        <v>0</v>
      </c>
      <c r="BH114" s="191">
        <f>IF(N114="sníž. přenesená",J114,0)</f>
        <v>0</v>
      </c>
      <c r="BI114" s="191">
        <f>IF(N114="nulová",J114,0)</f>
        <v>0</v>
      </c>
      <c r="BJ114" s="18" t="s">
        <v>79</v>
      </c>
      <c r="BK114" s="191">
        <f>ROUND(I114*H114,2)</f>
        <v>0</v>
      </c>
      <c r="BL114" s="18" t="s">
        <v>139</v>
      </c>
      <c r="BM114" s="190" t="s">
        <v>174</v>
      </c>
    </row>
    <row r="115" spans="1:65" s="2" customFormat="1" ht="10.199999999999999">
      <c r="A115" s="35"/>
      <c r="B115" s="36"/>
      <c r="C115" s="37"/>
      <c r="D115" s="192" t="s">
        <v>141</v>
      </c>
      <c r="E115" s="37"/>
      <c r="F115" s="193" t="s">
        <v>175</v>
      </c>
      <c r="G115" s="37"/>
      <c r="H115" s="37"/>
      <c r="I115" s="194"/>
      <c r="J115" s="37"/>
      <c r="K115" s="37"/>
      <c r="L115" s="40"/>
      <c r="M115" s="195"/>
      <c r="N115" s="196"/>
      <c r="O115" s="65"/>
      <c r="P115" s="65"/>
      <c r="Q115" s="65"/>
      <c r="R115" s="65"/>
      <c r="S115" s="65"/>
      <c r="T115" s="66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  <c r="AT115" s="18" t="s">
        <v>141</v>
      </c>
      <c r="AU115" s="18" t="s">
        <v>81</v>
      </c>
    </row>
    <row r="116" spans="1:65" s="2" customFormat="1" ht="24.15" customHeight="1">
      <c r="A116" s="35"/>
      <c r="B116" s="36"/>
      <c r="C116" s="179" t="s">
        <v>176</v>
      </c>
      <c r="D116" s="179" t="s">
        <v>134</v>
      </c>
      <c r="E116" s="180" t="s">
        <v>177</v>
      </c>
      <c r="F116" s="181" t="s">
        <v>178</v>
      </c>
      <c r="G116" s="182" t="s">
        <v>179</v>
      </c>
      <c r="H116" s="183">
        <v>4.32</v>
      </c>
      <c r="I116" s="184"/>
      <c r="J116" s="185">
        <f>ROUND(I116*H116,2)</f>
        <v>0</v>
      </c>
      <c r="K116" s="181" t="s">
        <v>138</v>
      </c>
      <c r="L116" s="40"/>
      <c r="M116" s="186" t="s">
        <v>19</v>
      </c>
      <c r="N116" s="187" t="s">
        <v>43</v>
      </c>
      <c r="O116" s="65"/>
      <c r="P116" s="188">
        <f>O116*H116</f>
        <v>0</v>
      </c>
      <c r="Q116" s="188">
        <v>0</v>
      </c>
      <c r="R116" s="188">
        <f>Q116*H116</f>
        <v>0</v>
      </c>
      <c r="S116" s="188">
        <v>0</v>
      </c>
      <c r="T116" s="189">
        <f>S116*H116</f>
        <v>0</v>
      </c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  <c r="AR116" s="190" t="s">
        <v>139</v>
      </c>
      <c r="AT116" s="190" t="s">
        <v>134</v>
      </c>
      <c r="AU116" s="190" t="s">
        <v>81</v>
      </c>
      <c r="AY116" s="18" t="s">
        <v>132</v>
      </c>
      <c r="BE116" s="191">
        <f>IF(N116="základní",J116,0)</f>
        <v>0</v>
      </c>
      <c r="BF116" s="191">
        <f>IF(N116="snížená",J116,0)</f>
        <v>0</v>
      </c>
      <c r="BG116" s="191">
        <f>IF(N116="zákl. přenesená",J116,0)</f>
        <v>0</v>
      </c>
      <c r="BH116" s="191">
        <f>IF(N116="sníž. přenesená",J116,0)</f>
        <v>0</v>
      </c>
      <c r="BI116" s="191">
        <f>IF(N116="nulová",J116,0)</f>
        <v>0</v>
      </c>
      <c r="BJ116" s="18" t="s">
        <v>79</v>
      </c>
      <c r="BK116" s="191">
        <f>ROUND(I116*H116,2)</f>
        <v>0</v>
      </c>
      <c r="BL116" s="18" t="s">
        <v>139</v>
      </c>
      <c r="BM116" s="190" t="s">
        <v>180</v>
      </c>
    </row>
    <row r="117" spans="1:65" s="2" customFormat="1" ht="10.199999999999999">
      <c r="A117" s="35"/>
      <c r="B117" s="36"/>
      <c r="C117" s="37"/>
      <c r="D117" s="192" t="s">
        <v>141</v>
      </c>
      <c r="E117" s="37"/>
      <c r="F117" s="193" t="s">
        <v>181</v>
      </c>
      <c r="G117" s="37"/>
      <c r="H117" s="37"/>
      <c r="I117" s="194"/>
      <c r="J117" s="37"/>
      <c r="K117" s="37"/>
      <c r="L117" s="40"/>
      <c r="M117" s="195"/>
      <c r="N117" s="196"/>
      <c r="O117" s="65"/>
      <c r="P117" s="65"/>
      <c r="Q117" s="65"/>
      <c r="R117" s="65"/>
      <c r="S117" s="65"/>
      <c r="T117" s="66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  <c r="AT117" s="18" t="s">
        <v>141</v>
      </c>
      <c r="AU117" s="18" t="s">
        <v>81</v>
      </c>
    </row>
    <row r="118" spans="1:65" s="14" customFormat="1" ht="10.199999999999999">
      <c r="B118" s="208"/>
      <c r="C118" s="209"/>
      <c r="D118" s="199" t="s">
        <v>143</v>
      </c>
      <c r="E118" s="210" t="s">
        <v>19</v>
      </c>
      <c r="F118" s="211" t="s">
        <v>182</v>
      </c>
      <c r="G118" s="209"/>
      <c r="H118" s="212">
        <v>4.32</v>
      </c>
      <c r="I118" s="213"/>
      <c r="J118" s="209"/>
      <c r="K118" s="209"/>
      <c r="L118" s="214"/>
      <c r="M118" s="215"/>
      <c r="N118" s="216"/>
      <c r="O118" s="216"/>
      <c r="P118" s="216"/>
      <c r="Q118" s="216"/>
      <c r="R118" s="216"/>
      <c r="S118" s="216"/>
      <c r="T118" s="217"/>
      <c r="AT118" s="218" t="s">
        <v>143</v>
      </c>
      <c r="AU118" s="218" t="s">
        <v>81</v>
      </c>
      <c r="AV118" s="14" t="s">
        <v>81</v>
      </c>
      <c r="AW118" s="14" t="s">
        <v>33</v>
      </c>
      <c r="AX118" s="14" t="s">
        <v>79</v>
      </c>
      <c r="AY118" s="218" t="s">
        <v>132</v>
      </c>
    </row>
    <row r="119" spans="1:65" s="2" customFormat="1" ht="24.15" customHeight="1">
      <c r="A119" s="35"/>
      <c r="B119" s="36"/>
      <c r="C119" s="179" t="s">
        <v>183</v>
      </c>
      <c r="D119" s="179" t="s">
        <v>134</v>
      </c>
      <c r="E119" s="180" t="s">
        <v>184</v>
      </c>
      <c r="F119" s="181" t="s">
        <v>185</v>
      </c>
      <c r="G119" s="182" t="s">
        <v>137</v>
      </c>
      <c r="H119" s="183">
        <v>315.83999999999997</v>
      </c>
      <c r="I119" s="184"/>
      <c r="J119" s="185">
        <f>ROUND(I119*H119,2)</f>
        <v>0</v>
      </c>
      <c r="K119" s="181" t="s">
        <v>138</v>
      </c>
      <c r="L119" s="40"/>
      <c r="M119" s="186" t="s">
        <v>19</v>
      </c>
      <c r="N119" s="187" t="s">
        <v>43</v>
      </c>
      <c r="O119" s="65"/>
      <c r="P119" s="188">
        <f>O119*H119</f>
        <v>0</v>
      </c>
      <c r="Q119" s="188">
        <v>0</v>
      </c>
      <c r="R119" s="188">
        <f>Q119*H119</f>
        <v>0</v>
      </c>
      <c r="S119" s="188">
        <v>0</v>
      </c>
      <c r="T119" s="189">
        <f>S119*H119</f>
        <v>0</v>
      </c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R119" s="190" t="s">
        <v>139</v>
      </c>
      <c r="AT119" s="190" t="s">
        <v>134</v>
      </c>
      <c r="AU119" s="190" t="s">
        <v>81</v>
      </c>
      <c r="AY119" s="18" t="s">
        <v>132</v>
      </c>
      <c r="BE119" s="191">
        <f>IF(N119="základní",J119,0)</f>
        <v>0</v>
      </c>
      <c r="BF119" s="191">
        <f>IF(N119="snížená",J119,0)</f>
        <v>0</v>
      </c>
      <c r="BG119" s="191">
        <f>IF(N119="zákl. přenesená",J119,0)</f>
        <v>0</v>
      </c>
      <c r="BH119" s="191">
        <f>IF(N119="sníž. přenesená",J119,0)</f>
        <v>0</v>
      </c>
      <c r="BI119" s="191">
        <f>IF(N119="nulová",J119,0)</f>
        <v>0</v>
      </c>
      <c r="BJ119" s="18" t="s">
        <v>79</v>
      </c>
      <c r="BK119" s="191">
        <f>ROUND(I119*H119,2)</f>
        <v>0</v>
      </c>
      <c r="BL119" s="18" t="s">
        <v>139</v>
      </c>
      <c r="BM119" s="190" t="s">
        <v>186</v>
      </c>
    </row>
    <row r="120" spans="1:65" s="2" customFormat="1" ht="10.199999999999999">
      <c r="A120" s="35"/>
      <c r="B120" s="36"/>
      <c r="C120" s="37"/>
      <c r="D120" s="192" t="s">
        <v>141</v>
      </c>
      <c r="E120" s="37"/>
      <c r="F120" s="193" t="s">
        <v>187</v>
      </c>
      <c r="G120" s="37"/>
      <c r="H120" s="37"/>
      <c r="I120" s="194"/>
      <c r="J120" s="37"/>
      <c r="K120" s="37"/>
      <c r="L120" s="40"/>
      <c r="M120" s="195"/>
      <c r="N120" s="196"/>
      <c r="O120" s="65"/>
      <c r="P120" s="65"/>
      <c r="Q120" s="65"/>
      <c r="R120" s="65"/>
      <c r="S120" s="65"/>
      <c r="T120" s="66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T120" s="18" t="s">
        <v>141</v>
      </c>
      <c r="AU120" s="18" t="s">
        <v>81</v>
      </c>
    </row>
    <row r="121" spans="1:65" s="13" customFormat="1" ht="10.199999999999999">
      <c r="B121" s="197"/>
      <c r="C121" s="198"/>
      <c r="D121" s="199" t="s">
        <v>143</v>
      </c>
      <c r="E121" s="200" t="s">
        <v>19</v>
      </c>
      <c r="F121" s="201" t="s">
        <v>188</v>
      </c>
      <c r="G121" s="198"/>
      <c r="H121" s="200" t="s">
        <v>19</v>
      </c>
      <c r="I121" s="202"/>
      <c r="J121" s="198"/>
      <c r="K121" s="198"/>
      <c r="L121" s="203"/>
      <c r="M121" s="204"/>
      <c r="N121" s="205"/>
      <c r="O121" s="205"/>
      <c r="P121" s="205"/>
      <c r="Q121" s="205"/>
      <c r="R121" s="205"/>
      <c r="S121" s="205"/>
      <c r="T121" s="206"/>
      <c r="AT121" s="207" t="s">
        <v>143</v>
      </c>
      <c r="AU121" s="207" t="s">
        <v>81</v>
      </c>
      <c r="AV121" s="13" t="s">
        <v>79</v>
      </c>
      <c r="AW121" s="13" t="s">
        <v>33</v>
      </c>
      <c r="AX121" s="13" t="s">
        <v>72</v>
      </c>
      <c r="AY121" s="207" t="s">
        <v>132</v>
      </c>
    </row>
    <row r="122" spans="1:65" s="14" customFormat="1" ht="10.199999999999999">
      <c r="B122" s="208"/>
      <c r="C122" s="209"/>
      <c r="D122" s="199" t="s">
        <v>143</v>
      </c>
      <c r="E122" s="210" t="s">
        <v>19</v>
      </c>
      <c r="F122" s="211" t="s">
        <v>189</v>
      </c>
      <c r="G122" s="209"/>
      <c r="H122" s="212">
        <v>83.52</v>
      </c>
      <c r="I122" s="213"/>
      <c r="J122" s="209"/>
      <c r="K122" s="209"/>
      <c r="L122" s="214"/>
      <c r="M122" s="215"/>
      <c r="N122" s="216"/>
      <c r="O122" s="216"/>
      <c r="P122" s="216"/>
      <c r="Q122" s="216"/>
      <c r="R122" s="216"/>
      <c r="S122" s="216"/>
      <c r="T122" s="217"/>
      <c r="AT122" s="218" t="s">
        <v>143</v>
      </c>
      <c r="AU122" s="218" t="s">
        <v>81</v>
      </c>
      <c r="AV122" s="14" t="s">
        <v>81</v>
      </c>
      <c r="AW122" s="14" t="s">
        <v>33</v>
      </c>
      <c r="AX122" s="14" t="s">
        <v>72</v>
      </c>
      <c r="AY122" s="218" t="s">
        <v>132</v>
      </c>
    </row>
    <row r="123" spans="1:65" s="14" customFormat="1" ht="10.199999999999999">
      <c r="B123" s="208"/>
      <c r="C123" s="209"/>
      <c r="D123" s="199" t="s">
        <v>143</v>
      </c>
      <c r="E123" s="210" t="s">
        <v>19</v>
      </c>
      <c r="F123" s="211" t="s">
        <v>190</v>
      </c>
      <c r="G123" s="209"/>
      <c r="H123" s="212">
        <v>40.32</v>
      </c>
      <c r="I123" s="213"/>
      <c r="J123" s="209"/>
      <c r="K123" s="209"/>
      <c r="L123" s="214"/>
      <c r="M123" s="215"/>
      <c r="N123" s="216"/>
      <c r="O123" s="216"/>
      <c r="P123" s="216"/>
      <c r="Q123" s="216"/>
      <c r="R123" s="216"/>
      <c r="S123" s="216"/>
      <c r="T123" s="217"/>
      <c r="AT123" s="218" t="s">
        <v>143</v>
      </c>
      <c r="AU123" s="218" t="s">
        <v>81</v>
      </c>
      <c r="AV123" s="14" t="s">
        <v>81</v>
      </c>
      <c r="AW123" s="14" t="s">
        <v>33</v>
      </c>
      <c r="AX123" s="14" t="s">
        <v>72</v>
      </c>
      <c r="AY123" s="218" t="s">
        <v>132</v>
      </c>
    </row>
    <row r="124" spans="1:65" s="14" customFormat="1" ht="10.199999999999999">
      <c r="B124" s="208"/>
      <c r="C124" s="209"/>
      <c r="D124" s="199" t="s">
        <v>143</v>
      </c>
      <c r="E124" s="210" t="s">
        <v>19</v>
      </c>
      <c r="F124" s="211" t="s">
        <v>191</v>
      </c>
      <c r="G124" s="209"/>
      <c r="H124" s="212">
        <v>192</v>
      </c>
      <c r="I124" s="213"/>
      <c r="J124" s="209"/>
      <c r="K124" s="209"/>
      <c r="L124" s="214"/>
      <c r="M124" s="215"/>
      <c r="N124" s="216"/>
      <c r="O124" s="216"/>
      <c r="P124" s="216"/>
      <c r="Q124" s="216"/>
      <c r="R124" s="216"/>
      <c r="S124" s="216"/>
      <c r="T124" s="217"/>
      <c r="AT124" s="218" t="s">
        <v>143</v>
      </c>
      <c r="AU124" s="218" t="s">
        <v>81</v>
      </c>
      <c r="AV124" s="14" t="s">
        <v>81</v>
      </c>
      <c r="AW124" s="14" t="s">
        <v>33</v>
      </c>
      <c r="AX124" s="14" t="s">
        <v>72</v>
      </c>
      <c r="AY124" s="218" t="s">
        <v>132</v>
      </c>
    </row>
    <row r="125" spans="1:65" s="15" customFormat="1" ht="10.199999999999999">
      <c r="B125" s="219"/>
      <c r="C125" s="220"/>
      <c r="D125" s="199" t="s">
        <v>143</v>
      </c>
      <c r="E125" s="221" t="s">
        <v>19</v>
      </c>
      <c r="F125" s="222" t="s">
        <v>192</v>
      </c>
      <c r="G125" s="220"/>
      <c r="H125" s="223">
        <v>315.83999999999997</v>
      </c>
      <c r="I125" s="224"/>
      <c r="J125" s="220"/>
      <c r="K125" s="220"/>
      <c r="L125" s="225"/>
      <c r="M125" s="226"/>
      <c r="N125" s="227"/>
      <c r="O125" s="227"/>
      <c r="P125" s="227"/>
      <c r="Q125" s="227"/>
      <c r="R125" s="227"/>
      <c r="S125" s="227"/>
      <c r="T125" s="228"/>
      <c r="AT125" s="229" t="s">
        <v>143</v>
      </c>
      <c r="AU125" s="229" t="s">
        <v>81</v>
      </c>
      <c r="AV125" s="15" t="s">
        <v>139</v>
      </c>
      <c r="AW125" s="15" t="s">
        <v>33</v>
      </c>
      <c r="AX125" s="15" t="s">
        <v>79</v>
      </c>
      <c r="AY125" s="229" t="s">
        <v>132</v>
      </c>
    </row>
    <row r="126" spans="1:65" s="12" customFormat="1" ht="22.8" customHeight="1">
      <c r="B126" s="163"/>
      <c r="C126" s="164"/>
      <c r="D126" s="165" t="s">
        <v>71</v>
      </c>
      <c r="E126" s="177" t="s">
        <v>81</v>
      </c>
      <c r="F126" s="177" t="s">
        <v>193</v>
      </c>
      <c r="G126" s="164"/>
      <c r="H126" s="164"/>
      <c r="I126" s="167"/>
      <c r="J126" s="178">
        <f>BK126</f>
        <v>0</v>
      </c>
      <c r="K126" s="164"/>
      <c r="L126" s="169"/>
      <c r="M126" s="170"/>
      <c r="N126" s="171"/>
      <c r="O126" s="171"/>
      <c r="P126" s="172">
        <f>SUM(P127:P136)</f>
        <v>0</v>
      </c>
      <c r="Q126" s="171"/>
      <c r="R126" s="172">
        <f>SUM(R127:R136)</f>
        <v>16.860086399999997</v>
      </c>
      <c r="S126" s="171"/>
      <c r="T126" s="173">
        <f>SUM(T127:T136)</f>
        <v>0</v>
      </c>
      <c r="AR126" s="174" t="s">
        <v>79</v>
      </c>
      <c r="AT126" s="175" t="s">
        <v>71</v>
      </c>
      <c r="AU126" s="175" t="s">
        <v>79</v>
      </c>
      <c r="AY126" s="174" t="s">
        <v>132</v>
      </c>
      <c r="BK126" s="176">
        <f>SUM(BK127:BK136)</f>
        <v>0</v>
      </c>
    </row>
    <row r="127" spans="1:65" s="2" customFormat="1" ht="16.5" customHeight="1">
      <c r="A127" s="35"/>
      <c r="B127" s="36"/>
      <c r="C127" s="179" t="s">
        <v>194</v>
      </c>
      <c r="D127" s="179" t="s">
        <v>134</v>
      </c>
      <c r="E127" s="180" t="s">
        <v>195</v>
      </c>
      <c r="F127" s="181" t="s">
        <v>196</v>
      </c>
      <c r="G127" s="182" t="s">
        <v>197</v>
      </c>
      <c r="H127" s="183">
        <v>18</v>
      </c>
      <c r="I127" s="184"/>
      <c r="J127" s="185">
        <f>ROUND(I127*H127,2)</f>
        <v>0</v>
      </c>
      <c r="K127" s="181" t="s">
        <v>138</v>
      </c>
      <c r="L127" s="40"/>
      <c r="M127" s="186" t="s">
        <v>19</v>
      </c>
      <c r="N127" s="187" t="s">
        <v>43</v>
      </c>
      <c r="O127" s="65"/>
      <c r="P127" s="188">
        <f>O127*H127</f>
        <v>0</v>
      </c>
      <c r="Q127" s="188">
        <v>2.64E-3</v>
      </c>
      <c r="R127" s="188">
        <f>Q127*H127</f>
        <v>4.752E-2</v>
      </c>
      <c r="S127" s="188">
        <v>0</v>
      </c>
      <c r="T127" s="189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190" t="s">
        <v>139</v>
      </c>
      <c r="AT127" s="190" t="s">
        <v>134</v>
      </c>
      <c r="AU127" s="190" t="s">
        <v>81</v>
      </c>
      <c r="AY127" s="18" t="s">
        <v>132</v>
      </c>
      <c r="BE127" s="191">
        <f>IF(N127="základní",J127,0)</f>
        <v>0</v>
      </c>
      <c r="BF127" s="191">
        <f>IF(N127="snížená",J127,0)</f>
        <v>0</v>
      </c>
      <c r="BG127" s="191">
        <f>IF(N127="zákl. přenesená",J127,0)</f>
        <v>0</v>
      </c>
      <c r="BH127" s="191">
        <f>IF(N127="sníž. přenesená",J127,0)</f>
        <v>0</v>
      </c>
      <c r="BI127" s="191">
        <f>IF(N127="nulová",J127,0)</f>
        <v>0</v>
      </c>
      <c r="BJ127" s="18" t="s">
        <v>79</v>
      </c>
      <c r="BK127" s="191">
        <f>ROUND(I127*H127,2)</f>
        <v>0</v>
      </c>
      <c r="BL127" s="18" t="s">
        <v>139</v>
      </c>
      <c r="BM127" s="190" t="s">
        <v>198</v>
      </c>
    </row>
    <row r="128" spans="1:65" s="2" customFormat="1" ht="10.199999999999999">
      <c r="A128" s="35"/>
      <c r="B128" s="36"/>
      <c r="C128" s="37"/>
      <c r="D128" s="192" t="s">
        <v>141</v>
      </c>
      <c r="E128" s="37"/>
      <c r="F128" s="193" t="s">
        <v>199</v>
      </c>
      <c r="G128" s="37"/>
      <c r="H128" s="37"/>
      <c r="I128" s="194"/>
      <c r="J128" s="37"/>
      <c r="K128" s="37"/>
      <c r="L128" s="40"/>
      <c r="M128" s="195"/>
      <c r="N128" s="196"/>
      <c r="O128" s="65"/>
      <c r="P128" s="65"/>
      <c r="Q128" s="65"/>
      <c r="R128" s="65"/>
      <c r="S128" s="65"/>
      <c r="T128" s="66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T128" s="18" t="s">
        <v>141</v>
      </c>
      <c r="AU128" s="18" t="s">
        <v>81</v>
      </c>
    </row>
    <row r="129" spans="1:65" s="13" customFormat="1" ht="10.199999999999999">
      <c r="B129" s="197"/>
      <c r="C129" s="198"/>
      <c r="D129" s="199" t="s">
        <v>143</v>
      </c>
      <c r="E129" s="200" t="s">
        <v>19</v>
      </c>
      <c r="F129" s="201" t="s">
        <v>200</v>
      </c>
      <c r="G129" s="198"/>
      <c r="H129" s="200" t="s">
        <v>19</v>
      </c>
      <c r="I129" s="202"/>
      <c r="J129" s="198"/>
      <c r="K129" s="198"/>
      <c r="L129" s="203"/>
      <c r="M129" s="204"/>
      <c r="N129" s="205"/>
      <c r="O129" s="205"/>
      <c r="P129" s="205"/>
      <c r="Q129" s="205"/>
      <c r="R129" s="205"/>
      <c r="S129" s="205"/>
      <c r="T129" s="206"/>
      <c r="AT129" s="207" t="s">
        <v>143</v>
      </c>
      <c r="AU129" s="207" t="s">
        <v>81</v>
      </c>
      <c r="AV129" s="13" t="s">
        <v>79</v>
      </c>
      <c r="AW129" s="13" t="s">
        <v>33</v>
      </c>
      <c r="AX129" s="13" t="s">
        <v>72</v>
      </c>
      <c r="AY129" s="207" t="s">
        <v>132</v>
      </c>
    </row>
    <row r="130" spans="1:65" s="14" customFormat="1" ht="10.199999999999999">
      <c r="B130" s="208"/>
      <c r="C130" s="209"/>
      <c r="D130" s="199" t="s">
        <v>143</v>
      </c>
      <c r="E130" s="210" t="s">
        <v>19</v>
      </c>
      <c r="F130" s="211" t="s">
        <v>201</v>
      </c>
      <c r="G130" s="209"/>
      <c r="H130" s="212">
        <v>18</v>
      </c>
      <c r="I130" s="213"/>
      <c r="J130" s="209"/>
      <c r="K130" s="209"/>
      <c r="L130" s="214"/>
      <c r="M130" s="215"/>
      <c r="N130" s="216"/>
      <c r="O130" s="216"/>
      <c r="P130" s="216"/>
      <c r="Q130" s="216"/>
      <c r="R130" s="216"/>
      <c r="S130" s="216"/>
      <c r="T130" s="217"/>
      <c r="AT130" s="218" t="s">
        <v>143</v>
      </c>
      <c r="AU130" s="218" t="s">
        <v>81</v>
      </c>
      <c r="AV130" s="14" t="s">
        <v>81</v>
      </c>
      <c r="AW130" s="14" t="s">
        <v>33</v>
      </c>
      <c r="AX130" s="14" t="s">
        <v>79</v>
      </c>
      <c r="AY130" s="218" t="s">
        <v>132</v>
      </c>
    </row>
    <row r="131" spans="1:65" s="2" customFormat="1" ht="16.5" customHeight="1">
      <c r="A131" s="35"/>
      <c r="B131" s="36"/>
      <c r="C131" s="179" t="s">
        <v>202</v>
      </c>
      <c r="D131" s="179" t="s">
        <v>134</v>
      </c>
      <c r="E131" s="180" t="s">
        <v>203</v>
      </c>
      <c r="F131" s="181" t="s">
        <v>204</v>
      </c>
      <c r="G131" s="182" t="s">
        <v>197</v>
      </c>
      <c r="H131" s="183">
        <v>18</v>
      </c>
      <c r="I131" s="184"/>
      <c r="J131" s="185">
        <f>ROUND(I131*H131,2)</f>
        <v>0</v>
      </c>
      <c r="K131" s="181" t="s">
        <v>138</v>
      </c>
      <c r="L131" s="40"/>
      <c r="M131" s="186" t="s">
        <v>19</v>
      </c>
      <c r="N131" s="187" t="s">
        <v>43</v>
      </c>
      <c r="O131" s="65"/>
      <c r="P131" s="188">
        <f>O131*H131</f>
        <v>0</v>
      </c>
      <c r="Q131" s="188">
        <v>0</v>
      </c>
      <c r="R131" s="188">
        <f>Q131*H131</f>
        <v>0</v>
      </c>
      <c r="S131" s="188">
        <v>0</v>
      </c>
      <c r="T131" s="189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190" t="s">
        <v>139</v>
      </c>
      <c r="AT131" s="190" t="s">
        <v>134</v>
      </c>
      <c r="AU131" s="190" t="s">
        <v>81</v>
      </c>
      <c r="AY131" s="18" t="s">
        <v>132</v>
      </c>
      <c r="BE131" s="191">
        <f>IF(N131="základní",J131,0)</f>
        <v>0</v>
      </c>
      <c r="BF131" s="191">
        <f>IF(N131="snížená",J131,0)</f>
        <v>0</v>
      </c>
      <c r="BG131" s="191">
        <f>IF(N131="zákl. přenesená",J131,0)</f>
        <v>0</v>
      </c>
      <c r="BH131" s="191">
        <f>IF(N131="sníž. přenesená",J131,0)</f>
        <v>0</v>
      </c>
      <c r="BI131" s="191">
        <f>IF(N131="nulová",J131,0)</f>
        <v>0</v>
      </c>
      <c r="BJ131" s="18" t="s">
        <v>79</v>
      </c>
      <c r="BK131" s="191">
        <f>ROUND(I131*H131,2)</f>
        <v>0</v>
      </c>
      <c r="BL131" s="18" t="s">
        <v>139</v>
      </c>
      <c r="BM131" s="190" t="s">
        <v>205</v>
      </c>
    </row>
    <row r="132" spans="1:65" s="2" customFormat="1" ht="10.199999999999999">
      <c r="A132" s="35"/>
      <c r="B132" s="36"/>
      <c r="C132" s="37"/>
      <c r="D132" s="192" t="s">
        <v>141</v>
      </c>
      <c r="E132" s="37"/>
      <c r="F132" s="193" t="s">
        <v>206</v>
      </c>
      <c r="G132" s="37"/>
      <c r="H132" s="37"/>
      <c r="I132" s="194"/>
      <c r="J132" s="37"/>
      <c r="K132" s="37"/>
      <c r="L132" s="40"/>
      <c r="M132" s="195"/>
      <c r="N132" s="196"/>
      <c r="O132" s="65"/>
      <c r="P132" s="65"/>
      <c r="Q132" s="65"/>
      <c r="R132" s="65"/>
      <c r="S132" s="65"/>
      <c r="T132" s="66"/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T132" s="18" t="s">
        <v>141</v>
      </c>
      <c r="AU132" s="18" t="s">
        <v>81</v>
      </c>
    </row>
    <row r="133" spans="1:65" s="2" customFormat="1" ht="16.5" customHeight="1">
      <c r="A133" s="35"/>
      <c r="B133" s="36"/>
      <c r="C133" s="179" t="s">
        <v>207</v>
      </c>
      <c r="D133" s="179" t="s">
        <v>134</v>
      </c>
      <c r="E133" s="180" t="s">
        <v>208</v>
      </c>
      <c r="F133" s="181" t="s">
        <v>209</v>
      </c>
      <c r="G133" s="182" t="s">
        <v>137</v>
      </c>
      <c r="H133" s="183">
        <v>6.72</v>
      </c>
      <c r="I133" s="184"/>
      <c r="J133" s="185">
        <f>ROUND(I133*H133,2)</f>
        <v>0</v>
      </c>
      <c r="K133" s="181" t="s">
        <v>138</v>
      </c>
      <c r="L133" s="40"/>
      <c r="M133" s="186" t="s">
        <v>19</v>
      </c>
      <c r="N133" s="187" t="s">
        <v>43</v>
      </c>
      <c r="O133" s="65"/>
      <c r="P133" s="188">
        <f>O133*H133</f>
        <v>0</v>
      </c>
      <c r="Q133" s="188">
        <v>2.5018699999999998</v>
      </c>
      <c r="R133" s="188">
        <f>Q133*H133</f>
        <v>16.812566399999998</v>
      </c>
      <c r="S133" s="188">
        <v>0</v>
      </c>
      <c r="T133" s="189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190" t="s">
        <v>139</v>
      </c>
      <c r="AT133" s="190" t="s">
        <v>134</v>
      </c>
      <c r="AU133" s="190" t="s">
        <v>81</v>
      </c>
      <c r="AY133" s="18" t="s">
        <v>132</v>
      </c>
      <c r="BE133" s="191">
        <f>IF(N133="základní",J133,0)</f>
        <v>0</v>
      </c>
      <c r="BF133" s="191">
        <f>IF(N133="snížená",J133,0)</f>
        <v>0</v>
      </c>
      <c r="BG133" s="191">
        <f>IF(N133="zákl. přenesená",J133,0)</f>
        <v>0</v>
      </c>
      <c r="BH133" s="191">
        <f>IF(N133="sníž. přenesená",J133,0)</f>
        <v>0</v>
      </c>
      <c r="BI133" s="191">
        <f>IF(N133="nulová",J133,0)</f>
        <v>0</v>
      </c>
      <c r="BJ133" s="18" t="s">
        <v>79</v>
      </c>
      <c r="BK133" s="191">
        <f>ROUND(I133*H133,2)</f>
        <v>0</v>
      </c>
      <c r="BL133" s="18" t="s">
        <v>139</v>
      </c>
      <c r="BM133" s="190" t="s">
        <v>210</v>
      </c>
    </row>
    <row r="134" spans="1:65" s="2" customFormat="1" ht="10.199999999999999">
      <c r="A134" s="35"/>
      <c r="B134" s="36"/>
      <c r="C134" s="37"/>
      <c r="D134" s="192" t="s">
        <v>141</v>
      </c>
      <c r="E134" s="37"/>
      <c r="F134" s="193" t="s">
        <v>211</v>
      </c>
      <c r="G134" s="37"/>
      <c r="H134" s="37"/>
      <c r="I134" s="194"/>
      <c r="J134" s="37"/>
      <c r="K134" s="37"/>
      <c r="L134" s="40"/>
      <c r="M134" s="195"/>
      <c r="N134" s="196"/>
      <c r="O134" s="65"/>
      <c r="P134" s="65"/>
      <c r="Q134" s="65"/>
      <c r="R134" s="65"/>
      <c r="S134" s="65"/>
      <c r="T134" s="66"/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T134" s="18" t="s">
        <v>141</v>
      </c>
      <c r="AU134" s="18" t="s">
        <v>81</v>
      </c>
    </row>
    <row r="135" spans="1:65" s="13" customFormat="1" ht="10.199999999999999">
      <c r="B135" s="197"/>
      <c r="C135" s="198"/>
      <c r="D135" s="199" t="s">
        <v>143</v>
      </c>
      <c r="E135" s="200" t="s">
        <v>19</v>
      </c>
      <c r="F135" s="201" t="s">
        <v>212</v>
      </c>
      <c r="G135" s="198"/>
      <c r="H135" s="200" t="s">
        <v>19</v>
      </c>
      <c r="I135" s="202"/>
      <c r="J135" s="198"/>
      <c r="K135" s="198"/>
      <c r="L135" s="203"/>
      <c r="M135" s="204"/>
      <c r="N135" s="205"/>
      <c r="O135" s="205"/>
      <c r="P135" s="205"/>
      <c r="Q135" s="205"/>
      <c r="R135" s="205"/>
      <c r="S135" s="205"/>
      <c r="T135" s="206"/>
      <c r="AT135" s="207" t="s">
        <v>143</v>
      </c>
      <c r="AU135" s="207" t="s">
        <v>81</v>
      </c>
      <c r="AV135" s="13" t="s">
        <v>79</v>
      </c>
      <c r="AW135" s="13" t="s">
        <v>33</v>
      </c>
      <c r="AX135" s="13" t="s">
        <v>72</v>
      </c>
      <c r="AY135" s="207" t="s">
        <v>132</v>
      </c>
    </row>
    <row r="136" spans="1:65" s="14" customFormat="1" ht="10.199999999999999">
      <c r="B136" s="208"/>
      <c r="C136" s="209"/>
      <c r="D136" s="199" t="s">
        <v>143</v>
      </c>
      <c r="E136" s="210" t="s">
        <v>19</v>
      </c>
      <c r="F136" s="211" t="s">
        <v>213</v>
      </c>
      <c r="G136" s="209"/>
      <c r="H136" s="212">
        <v>6.72</v>
      </c>
      <c r="I136" s="213"/>
      <c r="J136" s="209"/>
      <c r="K136" s="209"/>
      <c r="L136" s="214"/>
      <c r="M136" s="215"/>
      <c r="N136" s="216"/>
      <c r="O136" s="216"/>
      <c r="P136" s="216"/>
      <c r="Q136" s="216"/>
      <c r="R136" s="216"/>
      <c r="S136" s="216"/>
      <c r="T136" s="217"/>
      <c r="AT136" s="218" t="s">
        <v>143</v>
      </c>
      <c r="AU136" s="218" t="s">
        <v>81</v>
      </c>
      <c r="AV136" s="14" t="s">
        <v>81</v>
      </c>
      <c r="AW136" s="14" t="s">
        <v>33</v>
      </c>
      <c r="AX136" s="14" t="s">
        <v>79</v>
      </c>
      <c r="AY136" s="218" t="s">
        <v>132</v>
      </c>
    </row>
    <row r="137" spans="1:65" s="12" customFormat="1" ht="22.8" customHeight="1">
      <c r="B137" s="163"/>
      <c r="C137" s="164"/>
      <c r="D137" s="165" t="s">
        <v>71</v>
      </c>
      <c r="E137" s="177" t="s">
        <v>164</v>
      </c>
      <c r="F137" s="177" t="s">
        <v>214</v>
      </c>
      <c r="G137" s="164"/>
      <c r="H137" s="164"/>
      <c r="I137" s="167"/>
      <c r="J137" s="178">
        <f>BK137</f>
        <v>0</v>
      </c>
      <c r="K137" s="164"/>
      <c r="L137" s="169"/>
      <c r="M137" s="170"/>
      <c r="N137" s="171"/>
      <c r="O137" s="171"/>
      <c r="P137" s="172">
        <f>SUM(P138:P148)</f>
        <v>0</v>
      </c>
      <c r="Q137" s="171"/>
      <c r="R137" s="172">
        <f>SUM(R138:R148)</f>
        <v>19.738656049999999</v>
      </c>
      <c r="S137" s="171"/>
      <c r="T137" s="173">
        <f>SUM(T138:T148)</f>
        <v>0</v>
      </c>
      <c r="AR137" s="174" t="s">
        <v>79</v>
      </c>
      <c r="AT137" s="175" t="s">
        <v>71</v>
      </c>
      <c r="AU137" s="175" t="s">
        <v>79</v>
      </c>
      <c r="AY137" s="174" t="s">
        <v>132</v>
      </c>
      <c r="BK137" s="176">
        <f>SUM(BK138:BK148)</f>
        <v>0</v>
      </c>
    </row>
    <row r="138" spans="1:65" s="2" customFormat="1" ht="21.75" customHeight="1">
      <c r="A138" s="35"/>
      <c r="B138" s="36"/>
      <c r="C138" s="179" t="s">
        <v>215</v>
      </c>
      <c r="D138" s="179" t="s">
        <v>134</v>
      </c>
      <c r="E138" s="180" t="s">
        <v>216</v>
      </c>
      <c r="F138" s="181" t="s">
        <v>217</v>
      </c>
      <c r="G138" s="182" t="s">
        <v>137</v>
      </c>
      <c r="H138" s="183">
        <v>7.76</v>
      </c>
      <c r="I138" s="184"/>
      <c r="J138" s="185">
        <f>ROUND(I138*H138,2)</f>
        <v>0</v>
      </c>
      <c r="K138" s="181" t="s">
        <v>138</v>
      </c>
      <c r="L138" s="40"/>
      <c r="M138" s="186" t="s">
        <v>19</v>
      </c>
      <c r="N138" s="187" t="s">
        <v>43</v>
      </c>
      <c r="O138" s="65"/>
      <c r="P138" s="188">
        <f>O138*H138</f>
        <v>0</v>
      </c>
      <c r="Q138" s="188">
        <v>2.5018699999999998</v>
      </c>
      <c r="R138" s="188">
        <f>Q138*H138</f>
        <v>19.4145112</v>
      </c>
      <c r="S138" s="188">
        <v>0</v>
      </c>
      <c r="T138" s="189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190" t="s">
        <v>139</v>
      </c>
      <c r="AT138" s="190" t="s">
        <v>134</v>
      </c>
      <c r="AU138" s="190" t="s">
        <v>81</v>
      </c>
      <c r="AY138" s="18" t="s">
        <v>132</v>
      </c>
      <c r="BE138" s="191">
        <f>IF(N138="základní",J138,0)</f>
        <v>0</v>
      </c>
      <c r="BF138" s="191">
        <f>IF(N138="snížená",J138,0)</f>
        <v>0</v>
      </c>
      <c r="BG138" s="191">
        <f>IF(N138="zákl. přenesená",J138,0)</f>
        <v>0</v>
      </c>
      <c r="BH138" s="191">
        <f>IF(N138="sníž. přenesená",J138,0)</f>
        <v>0</v>
      </c>
      <c r="BI138" s="191">
        <f>IF(N138="nulová",J138,0)</f>
        <v>0</v>
      </c>
      <c r="BJ138" s="18" t="s">
        <v>79</v>
      </c>
      <c r="BK138" s="191">
        <f>ROUND(I138*H138,2)</f>
        <v>0</v>
      </c>
      <c r="BL138" s="18" t="s">
        <v>139</v>
      </c>
      <c r="BM138" s="190" t="s">
        <v>218</v>
      </c>
    </row>
    <row r="139" spans="1:65" s="2" customFormat="1" ht="10.199999999999999">
      <c r="A139" s="35"/>
      <c r="B139" s="36"/>
      <c r="C139" s="37"/>
      <c r="D139" s="192" t="s">
        <v>141</v>
      </c>
      <c r="E139" s="37"/>
      <c r="F139" s="193" t="s">
        <v>219</v>
      </c>
      <c r="G139" s="37"/>
      <c r="H139" s="37"/>
      <c r="I139" s="194"/>
      <c r="J139" s="37"/>
      <c r="K139" s="37"/>
      <c r="L139" s="40"/>
      <c r="M139" s="195"/>
      <c r="N139" s="196"/>
      <c r="O139" s="65"/>
      <c r="P139" s="65"/>
      <c r="Q139" s="65"/>
      <c r="R139" s="65"/>
      <c r="S139" s="65"/>
      <c r="T139" s="66"/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T139" s="18" t="s">
        <v>141</v>
      </c>
      <c r="AU139" s="18" t="s">
        <v>81</v>
      </c>
    </row>
    <row r="140" spans="1:65" s="13" customFormat="1" ht="10.199999999999999">
      <c r="B140" s="197"/>
      <c r="C140" s="198"/>
      <c r="D140" s="199" t="s">
        <v>143</v>
      </c>
      <c r="E140" s="200" t="s">
        <v>19</v>
      </c>
      <c r="F140" s="201" t="s">
        <v>220</v>
      </c>
      <c r="G140" s="198"/>
      <c r="H140" s="200" t="s">
        <v>19</v>
      </c>
      <c r="I140" s="202"/>
      <c r="J140" s="198"/>
      <c r="K140" s="198"/>
      <c r="L140" s="203"/>
      <c r="M140" s="204"/>
      <c r="N140" s="205"/>
      <c r="O140" s="205"/>
      <c r="P140" s="205"/>
      <c r="Q140" s="205"/>
      <c r="R140" s="205"/>
      <c r="S140" s="205"/>
      <c r="T140" s="206"/>
      <c r="AT140" s="207" t="s">
        <v>143</v>
      </c>
      <c r="AU140" s="207" t="s">
        <v>81</v>
      </c>
      <c r="AV140" s="13" t="s">
        <v>79</v>
      </c>
      <c r="AW140" s="13" t="s">
        <v>33</v>
      </c>
      <c r="AX140" s="13" t="s">
        <v>72</v>
      </c>
      <c r="AY140" s="207" t="s">
        <v>132</v>
      </c>
    </row>
    <row r="141" spans="1:65" s="14" customFormat="1" ht="10.199999999999999">
      <c r="B141" s="208"/>
      <c r="C141" s="209"/>
      <c r="D141" s="199" t="s">
        <v>143</v>
      </c>
      <c r="E141" s="210" t="s">
        <v>19</v>
      </c>
      <c r="F141" s="211" t="s">
        <v>221</v>
      </c>
      <c r="G141" s="209"/>
      <c r="H141" s="212">
        <v>5.76</v>
      </c>
      <c r="I141" s="213"/>
      <c r="J141" s="209"/>
      <c r="K141" s="209"/>
      <c r="L141" s="214"/>
      <c r="M141" s="215"/>
      <c r="N141" s="216"/>
      <c r="O141" s="216"/>
      <c r="P141" s="216"/>
      <c r="Q141" s="216"/>
      <c r="R141" s="216"/>
      <c r="S141" s="216"/>
      <c r="T141" s="217"/>
      <c r="AT141" s="218" t="s">
        <v>143</v>
      </c>
      <c r="AU141" s="218" t="s">
        <v>81</v>
      </c>
      <c r="AV141" s="14" t="s">
        <v>81</v>
      </c>
      <c r="AW141" s="14" t="s">
        <v>33</v>
      </c>
      <c r="AX141" s="14" t="s">
        <v>72</v>
      </c>
      <c r="AY141" s="218" t="s">
        <v>132</v>
      </c>
    </row>
    <row r="142" spans="1:65" s="14" customFormat="1" ht="10.199999999999999">
      <c r="B142" s="208"/>
      <c r="C142" s="209"/>
      <c r="D142" s="199" t="s">
        <v>143</v>
      </c>
      <c r="E142" s="210" t="s">
        <v>19</v>
      </c>
      <c r="F142" s="211" t="s">
        <v>222</v>
      </c>
      <c r="G142" s="209"/>
      <c r="H142" s="212">
        <v>2</v>
      </c>
      <c r="I142" s="213"/>
      <c r="J142" s="209"/>
      <c r="K142" s="209"/>
      <c r="L142" s="214"/>
      <c r="M142" s="215"/>
      <c r="N142" s="216"/>
      <c r="O142" s="216"/>
      <c r="P142" s="216"/>
      <c r="Q142" s="216"/>
      <c r="R142" s="216"/>
      <c r="S142" s="216"/>
      <c r="T142" s="217"/>
      <c r="AT142" s="218" t="s">
        <v>143</v>
      </c>
      <c r="AU142" s="218" t="s">
        <v>81</v>
      </c>
      <c r="AV142" s="14" t="s">
        <v>81</v>
      </c>
      <c r="AW142" s="14" t="s">
        <v>33</v>
      </c>
      <c r="AX142" s="14" t="s">
        <v>72</v>
      </c>
      <c r="AY142" s="218" t="s">
        <v>132</v>
      </c>
    </row>
    <row r="143" spans="1:65" s="15" customFormat="1" ht="10.199999999999999">
      <c r="B143" s="219"/>
      <c r="C143" s="220"/>
      <c r="D143" s="199" t="s">
        <v>143</v>
      </c>
      <c r="E143" s="221" t="s">
        <v>19</v>
      </c>
      <c r="F143" s="222" t="s">
        <v>192</v>
      </c>
      <c r="G143" s="220"/>
      <c r="H143" s="223">
        <v>7.76</v>
      </c>
      <c r="I143" s="224"/>
      <c r="J143" s="220"/>
      <c r="K143" s="220"/>
      <c r="L143" s="225"/>
      <c r="M143" s="226"/>
      <c r="N143" s="227"/>
      <c r="O143" s="227"/>
      <c r="P143" s="227"/>
      <c r="Q143" s="227"/>
      <c r="R143" s="227"/>
      <c r="S143" s="227"/>
      <c r="T143" s="228"/>
      <c r="AT143" s="229" t="s">
        <v>143</v>
      </c>
      <c r="AU143" s="229" t="s">
        <v>81</v>
      </c>
      <c r="AV143" s="15" t="s">
        <v>139</v>
      </c>
      <c r="AW143" s="15" t="s">
        <v>33</v>
      </c>
      <c r="AX143" s="15" t="s">
        <v>79</v>
      </c>
      <c r="AY143" s="229" t="s">
        <v>132</v>
      </c>
    </row>
    <row r="144" spans="1:65" s="2" customFormat="1" ht="24.15" customHeight="1">
      <c r="A144" s="35"/>
      <c r="B144" s="36"/>
      <c r="C144" s="179" t="s">
        <v>223</v>
      </c>
      <c r="D144" s="179" t="s">
        <v>134</v>
      </c>
      <c r="E144" s="180" t="s">
        <v>224</v>
      </c>
      <c r="F144" s="181" t="s">
        <v>225</v>
      </c>
      <c r="G144" s="182" t="s">
        <v>137</v>
      </c>
      <c r="H144" s="183">
        <v>7.76</v>
      </c>
      <c r="I144" s="184"/>
      <c r="J144" s="185">
        <f>ROUND(I144*H144,2)</f>
        <v>0</v>
      </c>
      <c r="K144" s="181" t="s">
        <v>138</v>
      </c>
      <c r="L144" s="40"/>
      <c r="M144" s="186" t="s">
        <v>19</v>
      </c>
      <c r="N144" s="187" t="s">
        <v>43</v>
      </c>
      <c r="O144" s="65"/>
      <c r="P144" s="188">
        <f>O144*H144</f>
        <v>0</v>
      </c>
      <c r="Q144" s="188">
        <v>0</v>
      </c>
      <c r="R144" s="188">
        <f>Q144*H144</f>
        <v>0</v>
      </c>
      <c r="S144" s="188">
        <v>0</v>
      </c>
      <c r="T144" s="189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190" t="s">
        <v>139</v>
      </c>
      <c r="AT144" s="190" t="s">
        <v>134</v>
      </c>
      <c r="AU144" s="190" t="s">
        <v>81</v>
      </c>
      <c r="AY144" s="18" t="s">
        <v>132</v>
      </c>
      <c r="BE144" s="191">
        <f>IF(N144="základní",J144,0)</f>
        <v>0</v>
      </c>
      <c r="BF144" s="191">
        <f>IF(N144="snížená",J144,0)</f>
        <v>0</v>
      </c>
      <c r="BG144" s="191">
        <f>IF(N144="zákl. přenesená",J144,0)</f>
        <v>0</v>
      </c>
      <c r="BH144" s="191">
        <f>IF(N144="sníž. přenesená",J144,0)</f>
        <v>0</v>
      </c>
      <c r="BI144" s="191">
        <f>IF(N144="nulová",J144,0)</f>
        <v>0</v>
      </c>
      <c r="BJ144" s="18" t="s">
        <v>79</v>
      </c>
      <c r="BK144" s="191">
        <f>ROUND(I144*H144,2)</f>
        <v>0</v>
      </c>
      <c r="BL144" s="18" t="s">
        <v>139</v>
      </c>
      <c r="BM144" s="190" t="s">
        <v>226</v>
      </c>
    </row>
    <row r="145" spans="1:65" s="2" customFormat="1" ht="10.199999999999999">
      <c r="A145" s="35"/>
      <c r="B145" s="36"/>
      <c r="C145" s="37"/>
      <c r="D145" s="192" t="s">
        <v>141</v>
      </c>
      <c r="E145" s="37"/>
      <c r="F145" s="193" t="s">
        <v>227</v>
      </c>
      <c r="G145" s="37"/>
      <c r="H145" s="37"/>
      <c r="I145" s="194"/>
      <c r="J145" s="37"/>
      <c r="K145" s="37"/>
      <c r="L145" s="40"/>
      <c r="M145" s="195"/>
      <c r="N145" s="196"/>
      <c r="O145" s="65"/>
      <c r="P145" s="65"/>
      <c r="Q145" s="65"/>
      <c r="R145" s="65"/>
      <c r="S145" s="65"/>
      <c r="T145" s="66"/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T145" s="18" t="s">
        <v>141</v>
      </c>
      <c r="AU145" s="18" t="s">
        <v>81</v>
      </c>
    </row>
    <row r="146" spans="1:65" s="2" customFormat="1" ht="16.5" customHeight="1">
      <c r="A146" s="35"/>
      <c r="B146" s="36"/>
      <c r="C146" s="179" t="s">
        <v>8</v>
      </c>
      <c r="D146" s="179" t="s">
        <v>134</v>
      </c>
      <c r="E146" s="180" t="s">
        <v>228</v>
      </c>
      <c r="F146" s="181" t="s">
        <v>229</v>
      </c>
      <c r="G146" s="182" t="s">
        <v>179</v>
      </c>
      <c r="H146" s="183">
        <v>0.30499999999999999</v>
      </c>
      <c r="I146" s="184"/>
      <c r="J146" s="185">
        <f>ROUND(I146*H146,2)</f>
        <v>0</v>
      </c>
      <c r="K146" s="181" t="s">
        <v>138</v>
      </c>
      <c r="L146" s="40"/>
      <c r="M146" s="186" t="s">
        <v>19</v>
      </c>
      <c r="N146" s="187" t="s">
        <v>43</v>
      </c>
      <c r="O146" s="65"/>
      <c r="P146" s="188">
        <f>O146*H146</f>
        <v>0</v>
      </c>
      <c r="Q146" s="188">
        <v>1.06277</v>
      </c>
      <c r="R146" s="188">
        <f>Q146*H146</f>
        <v>0.32414484999999998</v>
      </c>
      <c r="S146" s="188">
        <v>0</v>
      </c>
      <c r="T146" s="189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190" t="s">
        <v>139</v>
      </c>
      <c r="AT146" s="190" t="s">
        <v>134</v>
      </c>
      <c r="AU146" s="190" t="s">
        <v>81</v>
      </c>
      <c r="AY146" s="18" t="s">
        <v>132</v>
      </c>
      <c r="BE146" s="191">
        <f>IF(N146="základní",J146,0)</f>
        <v>0</v>
      </c>
      <c r="BF146" s="191">
        <f>IF(N146="snížená",J146,0)</f>
        <v>0</v>
      </c>
      <c r="BG146" s="191">
        <f>IF(N146="zákl. přenesená",J146,0)</f>
        <v>0</v>
      </c>
      <c r="BH146" s="191">
        <f>IF(N146="sníž. přenesená",J146,0)</f>
        <v>0</v>
      </c>
      <c r="BI146" s="191">
        <f>IF(N146="nulová",J146,0)</f>
        <v>0</v>
      </c>
      <c r="BJ146" s="18" t="s">
        <v>79</v>
      </c>
      <c r="BK146" s="191">
        <f>ROUND(I146*H146,2)</f>
        <v>0</v>
      </c>
      <c r="BL146" s="18" t="s">
        <v>139</v>
      </c>
      <c r="BM146" s="190" t="s">
        <v>230</v>
      </c>
    </row>
    <row r="147" spans="1:65" s="2" customFormat="1" ht="10.199999999999999">
      <c r="A147" s="35"/>
      <c r="B147" s="36"/>
      <c r="C147" s="37"/>
      <c r="D147" s="192" t="s">
        <v>141</v>
      </c>
      <c r="E147" s="37"/>
      <c r="F147" s="193" t="s">
        <v>231</v>
      </c>
      <c r="G147" s="37"/>
      <c r="H147" s="37"/>
      <c r="I147" s="194"/>
      <c r="J147" s="37"/>
      <c r="K147" s="37"/>
      <c r="L147" s="40"/>
      <c r="M147" s="195"/>
      <c r="N147" s="196"/>
      <c r="O147" s="65"/>
      <c r="P147" s="65"/>
      <c r="Q147" s="65"/>
      <c r="R147" s="65"/>
      <c r="S147" s="65"/>
      <c r="T147" s="66"/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T147" s="18" t="s">
        <v>141</v>
      </c>
      <c r="AU147" s="18" t="s">
        <v>81</v>
      </c>
    </row>
    <row r="148" spans="1:65" s="14" customFormat="1" ht="10.199999999999999">
      <c r="B148" s="208"/>
      <c r="C148" s="209"/>
      <c r="D148" s="199" t="s">
        <v>143</v>
      </c>
      <c r="E148" s="210" t="s">
        <v>19</v>
      </c>
      <c r="F148" s="211" t="s">
        <v>232</v>
      </c>
      <c r="G148" s="209"/>
      <c r="H148" s="212">
        <v>0.30499999999999999</v>
      </c>
      <c r="I148" s="213"/>
      <c r="J148" s="209"/>
      <c r="K148" s="209"/>
      <c r="L148" s="214"/>
      <c r="M148" s="215"/>
      <c r="N148" s="216"/>
      <c r="O148" s="216"/>
      <c r="P148" s="216"/>
      <c r="Q148" s="216"/>
      <c r="R148" s="216"/>
      <c r="S148" s="216"/>
      <c r="T148" s="217"/>
      <c r="AT148" s="218" t="s">
        <v>143</v>
      </c>
      <c r="AU148" s="218" t="s">
        <v>81</v>
      </c>
      <c r="AV148" s="14" t="s">
        <v>81</v>
      </c>
      <c r="AW148" s="14" t="s">
        <v>33</v>
      </c>
      <c r="AX148" s="14" t="s">
        <v>79</v>
      </c>
      <c r="AY148" s="218" t="s">
        <v>132</v>
      </c>
    </row>
    <row r="149" spans="1:65" s="12" customFormat="1" ht="22.8" customHeight="1">
      <c r="B149" s="163"/>
      <c r="C149" s="164"/>
      <c r="D149" s="165" t="s">
        <v>71</v>
      </c>
      <c r="E149" s="177" t="s">
        <v>183</v>
      </c>
      <c r="F149" s="177" t="s">
        <v>233</v>
      </c>
      <c r="G149" s="164"/>
      <c r="H149" s="164"/>
      <c r="I149" s="167"/>
      <c r="J149" s="178">
        <f>BK149</f>
        <v>0</v>
      </c>
      <c r="K149" s="164"/>
      <c r="L149" s="169"/>
      <c r="M149" s="170"/>
      <c r="N149" s="171"/>
      <c r="O149" s="171"/>
      <c r="P149" s="172">
        <f>SUM(P150:P218)</f>
        <v>0</v>
      </c>
      <c r="Q149" s="171"/>
      <c r="R149" s="172">
        <f>SUM(R150:R218)</f>
        <v>0</v>
      </c>
      <c r="S149" s="171"/>
      <c r="T149" s="173">
        <f>SUM(T150:T218)</f>
        <v>2743.0927999999994</v>
      </c>
      <c r="AR149" s="174" t="s">
        <v>79</v>
      </c>
      <c r="AT149" s="175" t="s">
        <v>71</v>
      </c>
      <c r="AU149" s="175" t="s">
        <v>79</v>
      </c>
      <c r="AY149" s="174" t="s">
        <v>132</v>
      </c>
      <c r="BK149" s="176">
        <f>SUM(BK150:BK218)</f>
        <v>0</v>
      </c>
    </row>
    <row r="150" spans="1:65" s="2" customFormat="1" ht="37.799999999999997" customHeight="1">
      <c r="A150" s="35"/>
      <c r="B150" s="36"/>
      <c r="C150" s="179" t="s">
        <v>234</v>
      </c>
      <c r="D150" s="179" t="s">
        <v>134</v>
      </c>
      <c r="E150" s="180" t="s">
        <v>235</v>
      </c>
      <c r="F150" s="181" t="s">
        <v>236</v>
      </c>
      <c r="G150" s="182" t="s">
        <v>137</v>
      </c>
      <c r="H150" s="183">
        <v>2185</v>
      </c>
      <c r="I150" s="184"/>
      <c r="J150" s="185">
        <f>ROUND(I150*H150,2)</f>
        <v>0</v>
      </c>
      <c r="K150" s="181" t="s">
        <v>19</v>
      </c>
      <c r="L150" s="40"/>
      <c r="M150" s="186" t="s">
        <v>19</v>
      </c>
      <c r="N150" s="187" t="s">
        <v>43</v>
      </c>
      <c r="O150" s="65"/>
      <c r="P150" s="188">
        <f>O150*H150</f>
        <v>0</v>
      </c>
      <c r="Q150" s="188">
        <v>0</v>
      </c>
      <c r="R150" s="188">
        <f>Q150*H150</f>
        <v>0</v>
      </c>
      <c r="S150" s="188">
        <v>0</v>
      </c>
      <c r="T150" s="189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190" t="s">
        <v>139</v>
      </c>
      <c r="AT150" s="190" t="s">
        <v>134</v>
      </c>
      <c r="AU150" s="190" t="s">
        <v>81</v>
      </c>
      <c r="AY150" s="18" t="s">
        <v>132</v>
      </c>
      <c r="BE150" s="191">
        <f>IF(N150="základní",J150,0)</f>
        <v>0</v>
      </c>
      <c r="BF150" s="191">
        <f>IF(N150="snížená",J150,0)</f>
        <v>0</v>
      </c>
      <c r="BG150" s="191">
        <f>IF(N150="zákl. přenesená",J150,0)</f>
        <v>0</v>
      </c>
      <c r="BH150" s="191">
        <f>IF(N150="sníž. přenesená",J150,0)</f>
        <v>0</v>
      </c>
      <c r="BI150" s="191">
        <f>IF(N150="nulová",J150,0)</f>
        <v>0</v>
      </c>
      <c r="BJ150" s="18" t="s">
        <v>79</v>
      </c>
      <c r="BK150" s="191">
        <f>ROUND(I150*H150,2)</f>
        <v>0</v>
      </c>
      <c r="BL150" s="18" t="s">
        <v>139</v>
      </c>
      <c r="BM150" s="190" t="s">
        <v>237</v>
      </c>
    </row>
    <row r="151" spans="1:65" s="14" customFormat="1" ht="10.199999999999999">
      <c r="B151" s="208"/>
      <c r="C151" s="209"/>
      <c r="D151" s="199" t="s">
        <v>143</v>
      </c>
      <c r="E151" s="210" t="s">
        <v>19</v>
      </c>
      <c r="F151" s="211" t="s">
        <v>238</v>
      </c>
      <c r="G151" s="209"/>
      <c r="H151" s="212">
        <v>2185</v>
      </c>
      <c r="I151" s="213"/>
      <c r="J151" s="209"/>
      <c r="K151" s="209"/>
      <c r="L151" s="214"/>
      <c r="M151" s="215"/>
      <c r="N151" s="216"/>
      <c r="O151" s="216"/>
      <c r="P151" s="216"/>
      <c r="Q151" s="216"/>
      <c r="R151" s="216"/>
      <c r="S151" s="216"/>
      <c r="T151" s="217"/>
      <c r="AT151" s="218" t="s">
        <v>143</v>
      </c>
      <c r="AU151" s="218" t="s">
        <v>81</v>
      </c>
      <c r="AV151" s="14" t="s">
        <v>81</v>
      </c>
      <c r="AW151" s="14" t="s">
        <v>33</v>
      </c>
      <c r="AX151" s="14" t="s">
        <v>79</v>
      </c>
      <c r="AY151" s="218" t="s">
        <v>132</v>
      </c>
    </row>
    <row r="152" spans="1:65" s="2" customFormat="1" ht="21.75" customHeight="1">
      <c r="A152" s="35"/>
      <c r="B152" s="36"/>
      <c r="C152" s="179" t="s">
        <v>239</v>
      </c>
      <c r="D152" s="179" t="s">
        <v>134</v>
      </c>
      <c r="E152" s="180" t="s">
        <v>240</v>
      </c>
      <c r="F152" s="181" t="s">
        <v>241</v>
      </c>
      <c r="G152" s="182" t="s">
        <v>242</v>
      </c>
      <c r="H152" s="183">
        <v>1</v>
      </c>
      <c r="I152" s="184"/>
      <c r="J152" s="185">
        <f>ROUND(I152*H152,2)</f>
        <v>0</v>
      </c>
      <c r="K152" s="181" t="s">
        <v>19</v>
      </c>
      <c r="L152" s="40"/>
      <c r="M152" s="186" t="s">
        <v>19</v>
      </c>
      <c r="N152" s="187" t="s">
        <v>43</v>
      </c>
      <c r="O152" s="65"/>
      <c r="P152" s="188">
        <f>O152*H152</f>
        <v>0</v>
      </c>
      <c r="Q152" s="188">
        <v>0</v>
      </c>
      <c r="R152" s="188">
        <f>Q152*H152</f>
        <v>0</v>
      </c>
      <c r="S152" s="188">
        <v>50</v>
      </c>
      <c r="T152" s="189">
        <f>S152*H152</f>
        <v>50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190" t="s">
        <v>139</v>
      </c>
      <c r="AT152" s="190" t="s">
        <v>134</v>
      </c>
      <c r="AU152" s="190" t="s">
        <v>81</v>
      </c>
      <c r="AY152" s="18" t="s">
        <v>132</v>
      </c>
      <c r="BE152" s="191">
        <f>IF(N152="základní",J152,0)</f>
        <v>0</v>
      </c>
      <c r="BF152" s="191">
        <f>IF(N152="snížená",J152,0)</f>
        <v>0</v>
      </c>
      <c r="BG152" s="191">
        <f>IF(N152="zákl. přenesená",J152,0)</f>
        <v>0</v>
      </c>
      <c r="BH152" s="191">
        <f>IF(N152="sníž. přenesená",J152,0)</f>
        <v>0</v>
      </c>
      <c r="BI152" s="191">
        <f>IF(N152="nulová",J152,0)</f>
        <v>0</v>
      </c>
      <c r="BJ152" s="18" t="s">
        <v>79</v>
      </c>
      <c r="BK152" s="191">
        <f>ROUND(I152*H152,2)</f>
        <v>0</v>
      </c>
      <c r="BL152" s="18" t="s">
        <v>139</v>
      </c>
      <c r="BM152" s="190" t="s">
        <v>243</v>
      </c>
    </row>
    <row r="153" spans="1:65" s="2" customFormat="1" ht="16.5" customHeight="1">
      <c r="A153" s="35"/>
      <c r="B153" s="36"/>
      <c r="C153" s="179" t="s">
        <v>244</v>
      </c>
      <c r="D153" s="179" t="s">
        <v>134</v>
      </c>
      <c r="E153" s="180" t="s">
        <v>245</v>
      </c>
      <c r="F153" s="181" t="s">
        <v>246</v>
      </c>
      <c r="G153" s="182" t="s">
        <v>242</v>
      </c>
      <c r="H153" s="183">
        <v>1</v>
      </c>
      <c r="I153" s="184"/>
      <c r="J153" s="185">
        <f>ROUND(I153*H153,2)</f>
        <v>0</v>
      </c>
      <c r="K153" s="181" t="s">
        <v>19</v>
      </c>
      <c r="L153" s="40"/>
      <c r="M153" s="186" t="s">
        <v>19</v>
      </c>
      <c r="N153" s="187" t="s">
        <v>43</v>
      </c>
      <c r="O153" s="65"/>
      <c r="P153" s="188">
        <f>O153*H153</f>
        <v>0</v>
      </c>
      <c r="Q153" s="188">
        <v>0</v>
      </c>
      <c r="R153" s="188">
        <f>Q153*H153</f>
        <v>0</v>
      </c>
      <c r="S153" s="188">
        <v>0</v>
      </c>
      <c r="T153" s="189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190" t="s">
        <v>139</v>
      </c>
      <c r="AT153" s="190" t="s">
        <v>134</v>
      </c>
      <c r="AU153" s="190" t="s">
        <v>81</v>
      </c>
      <c r="AY153" s="18" t="s">
        <v>132</v>
      </c>
      <c r="BE153" s="191">
        <f>IF(N153="základní",J153,0)</f>
        <v>0</v>
      </c>
      <c r="BF153" s="191">
        <f>IF(N153="snížená",J153,0)</f>
        <v>0</v>
      </c>
      <c r="BG153" s="191">
        <f>IF(N153="zákl. přenesená",J153,0)</f>
        <v>0</v>
      </c>
      <c r="BH153" s="191">
        <f>IF(N153="sníž. přenesená",J153,0)</f>
        <v>0</v>
      </c>
      <c r="BI153" s="191">
        <f>IF(N153="nulová",J153,0)</f>
        <v>0</v>
      </c>
      <c r="BJ153" s="18" t="s">
        <v>79</v>
      </c>
      <c r="BK153" s="191">
        <f>ROUND(I153*H153,2)</f>
        <v>0</v>
      </c>
      <c r="BL153" s="18" t="s">
        <v>139</v>
      </c>
      <c r="BM153" s="190" t="s">
        <v>247</v>
      </c>
    </row>
    <row r="154" spans="1:65" s="2" customFormat="1" ht="28.8">
      <c r="A154" s="35"/>
      <c r="B154" s="36"/>
      <c r="C154" s="37"/>
      <c r="D154" s="199" t="s">
        <v>248</v>
      </c>
      <c r="E154" s="37"/>
      <c r="F154" s="230" t="s">
        <v>249</v>
      </c>
      <c r="G154" s="37"/>
      <c r="H154" s="37"/>
      <c r="I154" s="194"/>
      <c r="J154" s="37"/>
      <c r="K154" s="37"/>
      <c r="L154" s="40"/>
      <c r="M154" s="195"/>
      <c r="N154" s="196"/>
      <c r="O154" s="65"/>
      <c r="P154" s="65"/>
      <c r="Q154" s="65"/>
      <c r="R154" s="65"/>
      <c r="S154" s="65"/>
      <c r="T154" s="66"/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T154" s="18" t="s">
        <v>248</v>
      </c>
      <c r="AU154" s="18" t="s">
        <v>81</v>
      </c>
    </row>
    <row r="155" spans="1:65" s="2" customFormat="1" ht="24.15" customHeight="1">
      <c r="A155" s="35"/>
      <c r="B155" s="36"/>
      <c r="C155" s="179" t="s">
        <v>250</v>
      </c>
      <c r="D155" s="179" t="s">
        <v>134</v>
      </c>
      <c r="E155" s="180" t="s">
        <v>251</v>
      </c>
      <c r="F155" s="181" t="s">
        <v>252</v>
      </c>
      <c r="G155" s="182" t="s">
        <v>197</v>
      </c>
      <c r="H155" s="183">
        <v>1538.73</v>
      </c>
      <c r="I155" s="184"/>
      <c r="J155" s="185">
        <f>ROUND(I155*H155,2)</f>
        <v>0</v>
      </c>
      <c r="K155" s="181" t="s">
        <v>138</v>
      </c>
      <c r="L155" s="40"/>
      <c r="M155" s="186" t="s">
        <v>19</v>
      </c>
      <c r="N155" s="187" t="s">
        <v>43</v>
      </c>
      <c r="O155" s="65"/>
      <c r="P155" s="188">
        <f>O155*H155</f>
        <v>0</v>
      </c>
      <c r="Q155" s="188">
        <v>0</v>
      </c>
      <c r="R155" s="188">
        <f>Q155*H155</f>
        <v>0</v>
      </c>
      <c r="S155" s="188">
        <v>0</v>
      </c>
      <c r="T155" s="189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190" t="s">
        <v>139</v>
      </c>
      <c r="AT155" s="190" t="s">
        <v>134</v>
      </c>
      <c r="AU155" s="190" t="s">
        <v>81</v>
      </c>
      <c r="AY155" s="18" t="s">
        <v>132</v>
      </c>
      <c r="BE155" s="191">
        <f>IF(N155="základní",J155,0)</f>
        <v>0</v>
      </c>
      <c r="BF155" s="191">
        <f>IF(N155="snížená",J155,0)</f>
        <v>0</v>
      </c>
      <c r="BG155" s="191">
        <f>IF(N155="zákl. přenesená",J155,0)</f>
        <v>0</v>
      </c>
      <c r="BH155" s="191">
        <f>IF(N155="sníž. přenesená",J155,0)</f>
        <v>0</v>
      </c>
      <c r="BI155" s="191">
        <f>IF(N155="nulová",J155,0)</f>
        <v>0</v>
      </c>
      <c r="BJ155" s="18" t="s">
        <v>79</v>
      </c>
      <c r="BK155" s="191">
        <f>ROUND(I155*H155,2)</f>
        <v>0</v>
      </c>
      <c r="BL155" s="18" t="s">
        <v>139</v>
      </c>
      <c r="BM155" s="190" t="s">
        <v>253</v>
      </c>
    </row>
    <row r="156" spans="1:65" s="2" customFormat="1" ht="10.199999999999999">
      <c r="A156" s="35"/>
      <c r="B156" s="36"/>
      <c r="C156" s="37"/>
      <c r="D156" s="192" t="s">
        <v>141</v>
      </c>
      <c r="E156" s="37"/>
      <c r="F156" s="193" t="s">
        <v>254</v>
      </c>
      <c r="G156" s="37"/>
      <c r="H156" s="37"/>
      <c r="I156" s="194"/>
      <c r="J156" s="37"/>
      <c r="K156" s="37"/>
      <c r="L156" s="40"/>
      <c r="M156" s="195"/>
      <c r="N156" s="196"/>
      <c r="O156" s="65"/>
      <c r="P156" s="65"/>
      <c r="Q156" s="65"/>
      <c r="R156" s="65"/>
      <c r="S156" s="65"/>
      <c r="T156" s="66"/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T156" s="18" t="s">
        <v>141</v>
      </c>
      <c r="AU156" s="18" t="s">
        <v>81</v>
      </c>
    </row>
    <row r="157" spans="1:65" s="13" customFormat="1" ht="10.199999999999999">
      <c r="B157" s="197"/>
      <c r="C157" s="198"/>
      <c r="D157" s="199" t="s">
        <v>143</v>
      </c>
      <c r="E157" s="200" t="s">
        <v>19</v>
      </c>
      <c r="F157" s="201" t="s">
        <v>255</v>
      </c>
      <c r="G157" s="198"/>
      <c r="H157" s="200" t="s">
        <v>19</v>
      </c>
      <c r="I157" s="202"/>
      <c r="J157" s="198"/>
      <c r="K157" s="198"/>
      <c r="L157" s="203"/>
      <c r="M157" s="204"/>
      <c r="N157" s="205"/>
      <c r="O157" s="205"/>
      <c r="P157" s="205"/>
      <c r="Q157" s="205"/>
      <c r="R157" s="205"/>
      <c r="S157" s="205"/>
      <c r="T157" s="206"/>
      <c r="AT157" s="207" t="s">
        <v>143</v>
      </c>
      <c r="AU157" s="207" t="s">
        <v>81</v>
      </c>
      <c r="AV157" s="13" t="s">
        <v>79</v>
      </c>
      <c r="AW157" s="13" t="s">
        <v>33</v>
      </c>
      <c r="AX157" s="13" t="s">
        <v>72</v>
      </c>
      <c r="AY157" s="207" t="s">
        <v>132</v>
      </c>
    </row>
    <row r="158" spans="1:65" s="14" customFormat="1" ht="10.199999999999999">
      <c r="B158" s="208"/>
      <c r="C158" s="209"/>
      <c r="D158" s="199" t="s">
        <v>143</v>
      </c>
      <c r="E158" s="210" t="s">
        <v>19</v>
      </c>
      <c r="F158" s="211" t="s">
        <v>256</v>
      </c>
      <c r="G158" s="209"/>
      <c r="H158" s="212">
        <v>1538.73</v>
      </c>
      <c r="I158" s="213"/>
      <c r="J158" s="209"/>
      <c r="K158" s="209"/>
      <c r="L158" s="214"/>
      <c r="M158" s="215"/>
      <c r="N158" s="216"/>
      <c r="O158" s="216"/>
      <c r="P158" s="216"/>
      <c r="Q158" s="216"/>
      <c r="R158" s="216"/>
      <c r="S158" s="216"/>
      <c r="T158" s="217"/>
      <c r="AT158" s="218" t="s">
        <v>143</v>
      </c>
      <c r="AU158" s="218" t="s">
        <v>81</v>
      </c>
      <c r="AV158" s="14" t="s">
        <v>81</v>
      </c>
      <c r="AW158" s="14" t="s">
        <v>33</v>
      </c>
      <c r="AX158" s="14" t="s">
        <v>79</v>
      </c>
      <c r="AY158" s="218" t="s">
        <v>132</v>
      </c>
    </row>
    <row r="159" spans="1:65" s="2" customFormat="1" ht="24.15" customHeight="1">
      <c r="A159" s="35"/>
      <c r="B159" s="36"/>
      <c r="C159" s="179" t="s">
        <v>257</v>
      </c>
      <c r="D159" s="179" t="s">
        <v>134</v>
      </c>
      <c r="E159" s="180" t="s">
        <v>258</v>
      </c>
      <c r="F159" s="181" t="s">
        <v>259</v>
      </c>
      <c r="G159" s="182" t="s">
        <v>197</v>
      </c>
      <c r="H159" s="183">
        <v>187725.06</v>
      </c>
      <c r="I159" s="184"/>
      <c r="J159" s="185">
        <f>ROUND(I159*H159,2)</f>
        <v>0</v>
      </c>
      <c r="K159" s="181" t="s">
        <v>138</v>
      </c>
      <c r="L159" s="40"/>
      <c r="M159" s="186" t="s">
        <v>19</v>
      </c>
      <c r="N159" s="187" t="s">
        <v>43</v>
      </c>
      <c r="O159" s="65"/>
      <c r="P159" s="188">
        <f>O159*H159</f>
        <v>0</v>
      </c>
      <c r="Q159" s="188">
        <v>0</v>
      </c>
      <c r="R159" s="188">
        <f>Q159*H159</f>
        <v>0</v>
      </c>
      <c r="S159" s="188">
        <v>0</v>
      </c>
      <c r="T159" s="189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190" t="s">
        <v>139</v>
      </c>
      <c r="AT159" s="190" t="s">
        <v>134</v>
      </c>
      <c r="AU159" s="190" t="s">
        <v>81</v>
      </c>
      <c r="AY159" s="18" t="s">
        <v>132</v>
      </c>
      <c r="BE159" s="191">
        <f>IF(N159="základní",J159,0)</f>
        <v>0</v>
      </c>
      <c r="BF159" s="191">
        <f>IF(N159="snížená",J159,0)</f>
        <v>0</v>
      </c>
      <c r="BG159" s="191">
        <f>IF(N159="zákl. přenesená",J159,0)</f>
        <v>0</v>
      </c>
      <c r="BH159" s="191">
        <f>IF(N159="sníž. přenesená",J159,0)</f>
        <v>0</v>
      </c>
      <c r="BI159" s="191">
        <f>IF(N159="nulová",J159,0)</f>
        <v>0</v>
      </c>
      <c r="BJ159" s="18" t="s">
        <v>79</v>
      </c>
      <c r="BK159" s="191">
        <f>ROUND(I159*H159,2)</f>
        <v>0</v>
      </c>
      <c r="BL159" s="18" t="s">
        <v>139</v>
      </c>
      <c r="BM159" s="190" t="s">
        <v>260</v>
      </c>
    </row>
    <row r="160" spans="1:65" s="2" customFormat="1" ht="10.199999999999999">
      <c r="A160" s="35"/>
      <c r="B160" s="36"/>
      <c r="C160" s="37"/>
      <c r="D160" s="192" t="s">
        <v>141</v>
      </c>
      <c r="E160" s="37"/>
      <c r="F160" s="193" t="s">
        <v>261</v>
      </c>
      <c r="G160" s="37"/>
      <c r="H160" s="37"/>
      <c r="I160" s="194"/>
      <c r="J160" s="37"/>
      <c r="K160" s="37"/>
      <c r="L160" s="40"/>
      <c r="M160" s="195"/>
      <c r="N160" s="196"/>
      <c r="O160" s="65"/>
      <c r="P160" s="65"/>
      <c r="Q160" s="65"/>
      <c r="R160" s="65"/>
      <c r="S160" s="65"/>
      <c r="T160" s="66"/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T160" s="18" t="s">
        <v>141</v>
      </c>
      <c r="AU160" s="18" t="s">
        <v>81</v>
      </c>
    </row>
    <row r="161" spans="1:65" s="14" customFormat="1" ht="10.199999999999999">
      <c r="B161" s="208"/>
      <c r="C161" s="209"/>
      <c r="D161" s="199" t="s">
        <v>143</v>
      </c>
      <c r="E161" s="210" t="s">
        <v>19</v>
      </c>
      <c r="F161" s="211" t="s">
        <v>262</v>
      </c>
      <c r="G161" s="209"/>
      <c r="H161" s="212">
        <v>187725.06</v>
      </c>
      <c r="I161" s="213"/>
      <c r="J161" s="209"/>
      <c r="K161" s="209"/>
      <c r="L161" s="214"/>
      <c r="M161" s="215"/>
      <c r="N161" s="216"/>
      <c r="O161" s="216"/>
      <c r="P161" s="216"/>
      <c r="Q161" s="216"/>
      <c r="R161" s="216"/>
      <c r="S161" s="216"/>
      <c r="T161" s="217"/>
      <c r="AT161" s="218" t="s">
        <v>143</v>
      </c>
      <c r="AU161" s="218" t="s">
        <v>81</v>
      </c>
      <c r="AV161" s="14" t="s">
        <v>81</v>
      </c>
      <c r="AW161" s="14" t="s">
        <v>33</v>
      </c>
      <c r="AX161" s="14" t="s">
        <v>79</v>
      </c>
      <c r="AY161" s="218" t="s">
        <v>132</v>
      </c>
    </row>
    <row r="162" spans="1:65" s="2" customFormat="1" ht="24.15" customHeight="1">
      <c r="A162" s="35"/>
      <c r="B162" s="36"/>
      <c r="C162" s="179" t="s">
        <v>7</v>
      </c>
      <c r="D162" s="179" t="s">
        <v>134</v>
      </c>
      <c r="E162" s="180" t="s">
        <v>263</v>
      </c>
      <c r="F162" s="181" t="s">
        <v>264</v>
      </c>
      <c r="G162" s="182" t="s">
        <v>197</v>
      </c>
      <c r="H162" s="183">
        <v>1538.73</v>
      </c>
      <c r="I162" s="184"/>
      <c r="J162" s="185">
        <f>ROUND(I162*H162,2)</f>
        <v>0</v>
      </c>
      <c r="K162" s="181" t="s">
        <v>138</v>
      </c>
      <c r="L162" s="40"/>
      <c r="M162" s="186" t="s">
        <v>19</v>
      </c>
      <c r="N162" s="187" t="s">
        <v>43</v>
      </c>
      <c r="O162" s="65"/>
      <c r="P162" s="188">
        <f>O162*H162</f>
        <v>0</v>
      </c>
      <c r="Q162" s="188">
        <v>0</v>
      </c>
      <c r="R162" s="188">
        <f>Q162*H162</f>
        <v>0</v>
      </c>
      <c r="S162" s="188">
        <v>0</v>
      </c>
      <c r="T162" s="189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190" t="s">
        <v>139</v>
      </c>
      <c r="AT162" s="190" t="s">
        <v>134</v>
      </c>
      <c r="AU162" s="190" t="s">
        <v>81</v>
      </c>
      <c r="AY162" s="18" t="s">
        <v>132</v>
      </c>
      <c r="BE162" s="191">
        <f>IF(N162="základní",J162,0)</f>
        <v>0</v>
      </c>
      <c r="BF162" s="191">
        <f>IF(N162="snížená",J162,0)</f>
        <v>0</v>
      </c>
      <c r="BG162" s="191">
        <f>IF(N162="zákl. přenesená",J162,0)</f>
        <v>0</v>
      </c>
      <c r="BH162" s="191">
        <f>IF(N162="sníž. přenesená",J162,0)</f>
        <v>0</v>
      </c>
      <c r="BI162" s="191">
        <f>IF(N162="nulová",J162,0)</f>
        <v>0</v>
      </c>
      <c r="BJ162" s="18" t="s">
        <v>79</v>
      </c>
      <c r="BK162" s="191">
        <f>ROUND(I162*H162,2)</f>
        <v>0</v>
      </c>
      <c r="BL162" s="18" t="s">
        <v>139</v>
      </c>
      <c r="BM162" s="190" t="s">
        <v>265</v>
      </c>
    </row>
    <row r="163" spans="1:65" s="2" customFormat="1" ht="10.199999999999999">
      <c r="A163" s="35"/>
      <c r="B163" s="36"/>
      <c r="C163" s="37"/>
      <c r="D163" s="192" t="s">
        <v>141</v>
      </c>
      <c r="E163" s="37"/>
      <c r="F163" s="193" t="s">
        <v>266</v>
      </c>
      <c r="G163" s="37"/>
      <c r="H163" s="37"/>
      <c r="I163" s="194"/>
      <c r="J163" s="37"/>
      <c r="K163" s="37"/>
      <c r="L163" s="40"/>
      <c r="M163" s="195"/>
      <c r="N163" s="196"/>
      <c r="O163" s="65"/>
      <c r="P163" s="65"/>
      <c r="Q163" s="65"/>
      <c r="R163" s="65"/>
      <c r="S163" s="65"/>
      <c r="T163" s="66"/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T163" s="18" t="s">
        <v>141</v>
      </c>
      <c r="AU163" s="18" t="s">
        <v>81</v>
      </c>
    </row>
    <row r="164" spans="1:65" s="2" customFormat="1" ht="24.15" customHeight="1">
      <c r="A164" s="35"/>
      <c r="B164" s="36"/>
      <c r="C164" s="179" t="s">
        <v>267</v>
      </c>
      <c r="D164" s="179" t="s">
        <v>134</v>
      </c>
      <c r="E164" s="180" t="s">
        <v>268</v>
      </c>
      <c r="F164" s="181" t="s">
        <v>269</v>
      </c>
      <c r="G164" s="182" t="s">
        <v>137</v>
      </c>
      <c r="H164" s="183">
        <v>1934.875</v>
      </c>
      <c r="I164" s="184"/>
      <c r="J164" s="185">
        <f>ROUND(I164*H164,2)</f>
        <v>0</v>
      </c>
      <c r="K164" s="181" t="s">
        <v>138</v>
      </c>
      <c r="L164" s="40"/>
      <c r="M164" s="186" t="s">
        <v>19</v>
      </c>
      <c r="N164" s="187" t="s">
        <v>43</v>
      </c>
      <c r="O164" s="65"/>
      <c r="P164" s="188">
        <f>O164*H164</f>
        <v>0</v>
      </c>
      <c r="Q164" s="188">
        <v>0</v>
      </c>
      <c r="R164" s="188">
        <f>Q164*H164</f>
        <v>0</v>
      </c>
      <c r="S164" s="188">
        <v>0</v>
      </c>
      <c r="T164" s="189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190" t="s">
        <v>139</v>
      </c>
      <c r="AT164" s="190" t="s">
        <v>134</v>
      </c>
      <c r="AU164" s="190" t="s">
        <v>81</v>
      </c>
      <c r="AY164" s="18" t="s">
        <v>132</v>
      </c>
      <c r="BE164" s="191">
        <f>IF(N164="základní",J164,0)</f>
        <v>0</v>
      </c>
      <c r="BF164" s="191">
        <f>IF(N164="snížená",J164,0)</f>
        <v>0</v>
      </c>
      <c r="BG164" s="191">
        <f>IF(N164="zákl. přenesená",J164,0)</f>
        <v>0</v>
      </c>
      <c r="BH164" s="191">
        <f>IF(N164="sníž. přenesená",J164,0)</f>
        <v>0</v>
      </c>
      <c r="BI164" s="191">
        <f>IF(N164="nulová",J164,0)</f>
        <v>0</v>
      </c>
      <c r="BJ164" s="18" t="s">
        <v>79</v>
      </c>
      <c r="BK164" s="191">
        <f>ROUND(I164*H164,2)</f>
        <v>0</v>
      </c>
      <c r="BL164" s="18" t="s">
        <v>139</v>
      </c>
      <c r="BM164" s="190" t="s">
        <v>270</v>
      </c>
    </row>
    <row r="165" spans="1:65" s="2" customFormat="1" ht="10.199999999999999">
      <c r="A165" s="35"/>
      <c r="B165" s="36"/>
      <c r="C165" s="37"/>
      <c r="D165" s="192" t="s">
        <v>141</v>
      </c>
      <c r="E165" s="37"/>
      <c r="F165" s="193" t="s">
        <v>271</v>
      </c>
      <c r="G165" s="37"/>
      <c r="H165" s="37"/>
      <c r="I165" s="194"/>
      <c r="J165" s="37"/>
      <c r="K165" s="37"/>
      <c r="L165" s="40"/>
      <c r="M165" s="195"/>
      <c r="N165" s="196"/>
      <c r="O165" s="65"/>
      <c r="P165" s="65"/>
      <c r="Q165" s="65"/>
      <c r="R165" s="65"/>
      <c r="S165" s="65"/>
      <c r="T165" s="66"/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T165" s="18" t="s">
        <v>141</v>
      </c>
      <c r="AU165" s="18" t="s">
        <v>81</v>
      </c>
    </row>
    <row r="166" spans="1:65" s="13" customFormat="1" ht="10.199999999999999">
      <c r="B166" s="197"/>
      <c r="C166" s="198"/>
      <c r="D166" s="199" t="s">
        <v>143</v>
      </c>
      <c r="E166" s="200" t="s">
        <v>19</v>
      </c>
      <c r="F166" s="201" t="s">
        <v>272</v>
      </c>
      <c r="G166" s="198"/>
      <c r="H166" s="200" t="s">
        <v>19</v>
      </c>
      <c r="I166" s="202"/>
      <c r="J166" s="198"/>
      <c r="K166" s="198"/>
      <c r="L166" s="203"/>
      <c r="M166" s="204"/>
      <c r="N166" s="205"/>
      <c r="O166" s="205"/>
      <c r="P166" s="205"/>
      <c r="Q166" s="205"/>
      <c r="R166" s="205"/>
      <c r="S166" s="205"/>
      <c r="T166" s="206"/>
      <c r="AT166" s="207" t="s">
        <v>143</v>
      </c>
      <c r="AU166" s="207" t="s">
        <v>81</v>
      </c>
      <c r="AV166" s="13" t="s">
        <v>79</v>
      </c>
      <c r="AW166" s="13" t="s">
        <v>33</v>
      </c>
      <c r="AX166" s="13" t="s">
        <v>72</v>
      </c>
      <c r="AY166" s="207" t="s">
        <v>132</v>
      </c>
    </row>
    <row r="167" spans="1:65" s="13" customFormat="1" ht="10.199999999999999">
      <c r="B167" s="197"/>
      <c r="C167" s="198"/>
      <c r="D167" s="199" t="s">
        <v>143</v>
      </c>
      <c r="E167" s="200" t="s">
        <v>19</v>
      </c>
      <c r="F167" s="201" t="s">
        <v>273</v>
      </c>
      <c r="G167" s="198"/>
      <c r="H167" s="200" t="s">
        <v>19</v>
      </c>
      <c r="I167" s="202"/>
      <c r="J167" s="198"/>
      <c r="K167" s="198"/>
      <c r="L167" s="203"/>
      <c r="M167" s="204"/>
      <c r="N167" s="205"/>
      <c r="O167" s="205"/>
      <c r="P167" s="205"/>
      <c r="Q167" s="205"/>
      <c r="R167" s="205"/>
      <c r="S167" s="205"/>
      <c r="T167" s="206"/>
      <c r="AT167" s="207" t="s">
        <v>143</v>
      </c>
      <c r="AU167" s="207" t="s">
        <v>81</v>
      </c>
      <c r="AV167" s="13" t="s">
        <v>79</v>
      </c>
      <c r="AW167" s="13" t="s">
        <v>33</v>
      </c>
      <c r="AX167" s="13" t="s">
        <v>72</v>
      </c>
      <c r="AY167" s="207" t="s">
        <v>132</v>
      </c>
    </row>
    <row r="168" spans="1:65" s="14" customFormat="1" ht="10.199999999999999">
      <c r="B168" s="208"/>
      <c r="C168" s="209"/>
      <c r="D168" s="199" t="s">
        <v>143</v>
      </c>
      <c r="E168" s="210" t="s">
        <v>19</v>
      </c>
      <c r="F168" s="211" t="s">
        <v>274</v>
      </c>
      <c r="G168" s="209"/>
      <c r="H168" s="212">
        <v>626.67999999999995</v>
      </c>
      <c r="I168" s="213"/>
      <c r="J168" s="209"/>
      <c r="K168" s="209"/>
      <c r="L168" s="214"/>
      <c r="M168" s="215"/>
      <c r="N168" s="216"/>
      <c r="O168" s="216"/>
      <c r="P168" s="216"/>
      <c r="Q168" s="216"/>
      <c r="R168" s="216"/>
      <c r="S168" s="216"/>
      <c r="T168" s="217"/>
      <c r="AT168" s="218" t="s">
        <v>143</v>
      </c>
      <c r="AU168" s="218" t="s">
        <v>81</v>
      </c>
      <c r="AV168" s="14" t="s">
        <v>81</v>
      </c>
      <c r="AW168" s="14" t="s">
        <v>33</v>
      </c>
      <c r="AX168" s="14" t="s">
        <v>72</v>
      </c>
      <c r="AY168" s="218" t="s">
        <v>132</v>
      </c>
    </row>
    <row r="169" spans="1:65" s="13" customFormat="1" ht="10.199999999999999">
      <c r="B169" s="197"/>
      <c r="C169" s="198"/>
      <c r="D169" s="199" t="s">
        <v>143</v>
      </c>
      <c r="E169" s="200" t="s">
        <v>19</v>
      </c>
      <c r="F169" s="201" t="s">
        <v>275</v>
      </c>
      <c r="G169" s="198"/>
      <c r="H169" s="200" t="s">
        <v>19</v>
      </c>
      <c r="I169" s="202"/>
      <c r="J169" s="198"/>
      <c r="K169" s="198"/>
      <c r="L169" s="203"/>
      <c r="M169" s="204"/>
      <c r="N169" s="205"/>
      <c r="O169" s="205"/>
      <c r="P169" s="205"/>
      <c r="Q169" s="205"/>
      <c r="R169" s="205"/>
      <c r="S169" s="205"/>
      <c r="T169" s="206"/>
      <c r="AT169" s="207" t="s">
        <v>143</v>
      </c>
      <c r="AU169" s="207" t="s">
        <v>81</v>
      </c>
      <c r="AV169" s="13" t="s">
        <v>79</v>
      </c>
      <c r="AW169" s="13" t="s">
        <v>33</v>
      </c>
      <c r="AX169" s="13" t="s">
        <v>72</v>
      </c>
      <c r="AY169" s="207" t="s">
        <v>132</v>
      </c>
    </row>
    <row r="170" spans="1:65" s="14" customFormat="1" ht="10.199999999999999">
      <c r="B170" s="208"/>
      <c r="C170" s="209"/>
      <c r="D170" s="199" t="s">
        <v>143</v>
      </c>
      <c r="E170" s="210" t="s">
        <v>19</v>
      </c>
      <c r="F170" s="211" t="s">
        <v>276</v>
      </c>
      <c r="G170" s="209"/>
      <c r="H170" s="212">
        <v>650.18100000000004</v>
      </c>
      <c r="I170" s="213"/>
      <c r="J170" s="209"/>
      <c r="K170" s="209"/>
      <c r="L170" s="214"/>
      <c r="M170" s="215"/>
      <c r="N170" s="216"/>
      <c r="O170" s="216"/>
      <c r="P170" s="216"/>
      <c r="Q170" s="216"/>
      <c r="R170" s="216"/>
      <c r="S170" s="216"/>
      <c r="T170" s="217"/>
      <c r="AT170" s="218" t="s">
        <v>143</v>
      </c>
      <c r="AU170" s="218" t="s">
        <v>81</v>
      </c>
      <c r="AV170" s="14" t="s">
        <v>81</v>
      </c>
      <c r="AW170" s="14" t="s">
        <v>33</v>
      </c>
      <c r="AX170" s="14" t="s">
        <v>72</v>
      </c>
      <c r="AY170" s="218" t="s">
        <v>132</v>
      </c>
    </row>
    <row r="171" spans="1:65" s="13" customFormat="1" ht="10.199999999999999">
      <c r="B171" s="197"/>
      <c r="C171" s="198"/>
      <c r="D171" s="199" t="s">
        <v>143</v>
      </c>
      <c r="E171" s="200" t="s">
        <v>19</v>
      </c>
      <c r="F171" s="201" t="s">
        <v>277</v>
      </c>
      <c r="G171" s="198"/>
      <c r="H171" s="200" t="s">
        <v>19</v>
      </c>
      <c r="I171" s="202"/>
      <c r="J171" s="198"/>
      <c r="K171" s="198"/>
      <c r="L171" s="203"/>
      <c r="M171" s="204"/>
      <c r="N171" s="205"/>
      <c r="O171" s="205"/>
      <c r="P171" s="205"/>
      <c r="Q171" s="205"/>
      <c r="R171" s="205"/>
      <c r="S171" s="205"/>
      <c r="T171" s="206"/>
      <c r="AT171" s="207" t="s">
        <v>143</v>
      </c>
      <c r="AU171" s="207" t="s">
        <v>81</v>
      </c>
      <c r="AV171" s="13" t="s">
        <v>79</v>
      </c>
      <c r="AW171" s="13" t="s">
        <v>33</v>
      </c>
      <c r="AX171" s="13" t="s">
        <v>72</v>
      </c>
      <c r="AY171" s="207" t="s">
        <v>132</v>
      </c>
    </row>
    <row r="172" spans="1:65" s="14" customFormat="1" ht="10.199999999999999">
      <c r="B172" s="208"/>
      <c r="C172" s="209"/>
      <c r="D172" s="199" t="s">
        <v>143</v>
      </c>
      <c r="E172" s="210" t="s">
        <v>19</v>
      </c>
      <c r="F172" s="211" t="s">
        <v>278</v>
      </c>
      <c r="G172" s="209"/>
      <c r="H172" s="212">
        <v>658.01400000000001</v>
      </c>
      <c r="I172" s="213"/>
      <c r="J172" s="209"/>
      <c r="K172" s="209"/>
      <c r="L172" s="214"/>
      <c r="M172" s="215"/>
      <c r="N172" s="216"/>
      <c r="O172" s="216"/>
      <c r="P172" s="216"/>
      <c r="Q172" s="216"/>
      <c r="R172" s="216"/>
      <c r="S172" s="216"/>
      <c r="T172" s="217"/>
      <c r="AT172" s="218" t="s">
        <v>143</v>
      </c>
      <c r="AU172" s="218" t="s">
        <v>81</v>
      </c>
      <c r="AV172" s="14" t="s">
        <v>81</v>
      </c>
      <c r="AW172" s="14" t="s">
        <v>33</v>
      </c>
      <c r="AX172" s="14" t="s">
        <v>72</v>
      </c>
      <c r="AY172" s="218" t="s">
        <v>132</v>
      </c>
    </row>
    <row r="173" spans="1:65" s="15" customFormat="1" ht="10.199999999999999">
      <c r="B173" s="219"/>
      <c r="C173" s="220"/>
      <c r="D173" s="199" t="s">
        <v>143</v>
      </c>
      <c r="E173" s="221" t="s">
        <v>19</v>
      </c>
      <c r="F173" s="222" t="s">
        <v>192</v>
      </c>
      <c r="G173" s="220"/>
      <c r="H173" s="223">
        <v>1934.875</v>
      </c>
      <c r="I173" s="224"/>
      <c r="J173" s="220"/>
      <c r="K173" s="220"/>
      <c r="L173" s="225"/>
      <c r="M173" s="226"/>
      <c r="N173" s="227"/>
      <c r="O173" s="227"/>
      <c r="P173" s="227"/>
      <c r="Q173" s="227"/>
      <c r="R173" s="227"/>
      <c r="S173" s="227"/>
      <c r="T173" s="228"/>
      <c r="AT173" s="229" t="s">
        <v>143</v>
      </c>
      <c r="AU173" s="229" t="s">
        <v>81</v>
      </c>
      <c r="AV173" s="15" t="s">
        <v>139</v>
      </c>
      <c r="AW173" s="15" t="s">
        <v>33</v>
      </c>
      <c r="AX173" s="15" t="s">
        <v>79</v>
      </c>
      <c r="AY173" s="229" t="s">
        <v>132</v>
      </c>
    </row>
    <row r="174" spans="1:65" s="2" customFormat="1" ht="24.15" customHeight="1">
      <c r="A174" s="35"/>
      <c r="B174" s="36"/>
      <c r="C174" s="179" t="s">
        <v>279</v>
      </c>
      <c r="D174" s="179" t="s">
        <v>134</v>
      </c>
      <c r="E174" s="180" t="s">
        <v>280</v>
      </c>
      <c r="F174" s="181" t="s">
        <v>281</v>
      </c>
      <c r="G174" s="182" t="s">
        <v>137</v>
      </c>
      <c r="H174" s="183">
        <v>174138.75</v>
      </c>
      <c r="I174" s="184"/>
      <c r="J174" s="185">
        <f>ROUND(I174*H174,2)</f>
        <v>0</v>
      </c>
      <c r="K174" s="181" t="s">
        <v>138</v>
      </c>
      <c r="L174" s="40"/>
      <c r="M174" s="186" t="s">
        <v>19</v>
      </c>
      <c r="N174" s="187" t="s">
        <v>43</v>
      </c>
      <c r="O174" s="65"/>
      <c r="P174" s="188">
        <f>O174*H174</f>
        <v>0</v>
      </c>
      <c r="Q174" s="188">
        <v>0</v>
      </c>
      <c r="R174" s="188">
        <f>Q174*H174</f>
        <v>0</v>
      </c>
      <c r="S174" s="188">
        <v>0</v>
      </c>
      <c r="T174" s="189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190" t="s">
        <v>139</v>
      </c>
      <c r="AT174" s="190" t="s">
        <v>134</v>
      </c>
      <c r="AU174" s="190" t="s">
        <v>81</v>
      </c>
      <c r="AY174" s="18" t="s">
        <v>132</v>
      </c>
      <c r="BE174" s="191">
        <f>IF(N174="základní",J174,0)</f>
        <v>0</v>
      </c>
      <c r="BF174" s="191">
        <f>IF(N174="snížená",J174,0)</f>
        <v>0</v>
      </c>
      <c r="BG174" s="191">
        <f>IF(N174="zákl. přenesená",J174,0)</f>
        <v>0</v>
      </c>
      <c r="BH174" s="191">
        <f>IF(N174="sníž. přenesená",J174,0)</f>
        <v>0</v>
      </c>
      <c r="BI174" s="191">
        <f>IF(N174="nulová",J174,0)</f>
        <v>0</v>
      </c>
      <c r="BJ174" s="18" t="s">
        <v>79</v>
      </c>
      <c r="BK174" s="191">
        <f>ROUND(I174*H174,2)</f>
        <v>0</v>
      </c>
      <c r="BL174" s="18" t="s">
        <v>139</v>
      </c>
      <c r="BM174" s="190" t="s">
        <v>282</v>
      </c>
    </row>
    <row r="175" spans="1:65" s="2" customFormat="1" ht="10.199999999999999">
      <c r="A175" s="35"/>
      <c r="B175" s="36"/>
      <c r="C175" s="37"/>
      <c r="D175" s="192" t="s">
        <v>141</v>
      </c>
      <c r="E175" s="37"/>
      <c r="F175" s="193" t="s">
        <v>283</v>
      </c>
      <c r="G175" s="37"/>
      <c r="H175" s="37"/>
      <c r="I175" s="194"/>
      <c r="J175" s="37"/>
      <c r="K175" s="37"/>
      <c r="L175" s="40"/>
      <c r="M175" s="195"/>
      <c r="N175" s="196"/>
      <c r="O175" s="65"/>
      <c r="P175" s="65"/>
      <c r="Q175" s="65"/>
      <c r="R175" s="65"/>
      <c r="S175" s="65"/>
      <c r="T175" s="66"/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T175" s="18" t="s">
        <v>141</v>
      </c>
      <c r="AU175" s="18" t="s">
        <v>81</v>
      </c>
    </row>
    <row r="176" spans="1:65" s="14" customFormat="1" ht="10.199999999999999">
      <c r="B176" s="208"/>
      <c r="C176" s="209"/>
      <c r="D176" s="199" t="s">
        <v>143</v>
      </c>
      <c r="E176" s="210" t="s">
        <v>19</v>
      </c>
      <c r="F176" s="211" t="s">
        <v>284</v>
      </c>
      <c r="G176" s="209"/>
      <c r="H176" s="212">
        <v>174138.75</v>
      </c>
      <c r="I176" s="213"/>
      <c r="J176" s="209"/>
      <c r="K176" s="209"/>
      <c r="L176" s="214"/>
      <c r="M176" s="215"/>
      <c r="N176" s="216"/>
      <c r="O176" s="216"/>
      <c r="P176" s="216"/>
      <c r="Q176" s="216"/>
      <c r="R176" s="216"/>
      <c r="S176" s="216"/>
      <c r="T176" s="217"/>
      <c r="AT176" s="218" t="s">
        <v>143</v>
      </c>
      <c r="AU176" s="218" t="s">
        <v>81</v>
      </c>
      <c r="AV176" s="14" t="s">
        <v>81</v>
      </c>
      <c r="AW176" s="14" t="s">
        <v>33</v>
      </c>
      <c r="AX176" s="14" t="s">
        <v>79</v>
      </c>
      <c r="AY176" s="218" t="s">
        <v>132</v>
      </c>
    </row>
    <row r="177" spans="1:65" s="2" customFormat="1" ht="24.15" customHeight="1">
      <c r="A177" s="35"/>
      <c r="B177" s="36"/>
      <c r="C177" s="179" t="s">
        <v>285</v>
      </c>
      <c r="D177" s="179" t="s">
        <v>134</v>
      </c>
      <c r="E177" s="180" t="s">
        <v>286</v>
      </c>
      <c r="F177" s="181" t="s">
        <v>287</v>
      </c>
      <c r="G177" s="182" t="s">
        <v>137</v>
      </c>
      <c r="H177" s="183">
        <v>1934.875</v>
      </c>
      <c r="I177" s="184"/>
      <c r="J177" s="185">
        <f>ROUND(I177*H177,2)</f>
        <v>0</v>
      </c>
      <c r="K177" s="181" t="s">
        <v>138</v>
      </c>
      <c r="L177" s="40"/>
      <c r="M177" s="186" t="s">
        <v>19</v>
      </c>
      <c r="N177" s="187" t="s">
        <v>43</v>
      </c>
      <c r="O177" s="65"/>
      <c r="P177" s="188">
        <f>O177*H177</f>
        <v>0</v>
      </c>
      <c r="Q177" s="188">
        <v>0</v>
      </c>
      <c r="R177" s="188">
        <f>Q177*H177</f>
        <v>0</v>
      </c>
      <c r="S177" s="188">
        <v>0</v>
      </c>
      <c r="T177" s="189">
        <f>S177*H177</f>
        <v>0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190" t="s">
        <v>139</v>
      </c>
      <c r="AT177" s="190" t="s">
        <v>134</v>
      </c>
      <c r="AU177" s="190" t="s">
        <v>81</v>
      </c>
      <c r="AY177" s="18" t="s">
        <v>132</v>
      </c>
      <c r="BE177" s="191">
        <f>IF(N177="základní",J177,0)</f>
        <v>0</v>
      </c>
      <c r="BF177" s="191">
        <f>IF(N177="snížená",J177,0)</f>
        <v>0</v>
      </c>
      <c r="BG177" s="191">
        <f>IF(N177="zákl. přenesená",J177,0)</f>
        <v>0</v>
      </c>
      <c r="BH177" s="191">
        <f>IF(N177="sníž. přenesená",J177,0)</f>
        <v>0</v>
      </c>
      <c r="BI177" s="191">
        <f>IF(N177="nulová",J177,0)</f>
        <v>0</v>
      </c>
      <c r="BJ177" s="18" t="s">
        <v>79</v>
      </c>
      <c r="BK177" s="191">
        <f>ROUND(I177*H177,2)</f>
        <v>0</v>
      </c>
      <c r="BL177" s="18" t="s">
        <v>139</v>
      </c>
      <c r="BM177" s="190" t="s">
        <v>288</v>
      </c>
    </row>
    <row r="178" spans="1:65" s="2" customFormat="1" ht="10.199999999999999">
      <c r="A178" s="35"/>
      <c r="B178" s="36"/>
      <c r="C178" s="37"/>
      <c r="D178" s="192" t="s">
        <v>141</v>
      </c>
      <c r="E178" s="37"/>
      <c r="F178" s="193" t="s">
        <v>289</v>
      </c>
      <c r="G178" s="37"/>
      <c r="H178" s="37"/>
      <c r="I178" s="194"/>
      <c r="J178" s="37"/>
      <c r="K178" s="37"/>
      <c r="L178" s="40"/>
      <c r="M178" s="195"/>
      <c r="N178" s="196"/>
      <c r="O178" s="65"/>
      <c r="P178" s="65"/>
      <c r="Q178" s="65"/>
      <c r="R178" s="65"/>
      <c r="S178" s="65"/>
      <c r="T178" s="66"/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T178" s="18" t="s">
        <v>141</v>
      </c>
      <c r="AU178" s="18" t="s">
        <v>81</v>
      </c>
    </row>
    <row r="179" spans="1:65" s="2" customFormat="1" ht="24.15" customHeight="1">
      <c r="A179" s="35"/>
      <c r="B179" s="36"/>
      <c r="C179" s="179" t="s">
        <v>290</v>
      </c>
      <c r="D179" s="179" t="s">
        <v>134</v>
      </c>
      <c r="E179" s="180" t="s">
        <v>291</v>
      </c>
      <c r="F179" s="181" t="s">
        <v>292</v>
      </c>
      <c r="G179" s="182" t="s">
        <v>137</v>
      </c>
      <c r="H179" s="183">
        <v>5885.8620000000001</v>
      </c>
      <c r="I179" s="184"/>
      <c r="J179" s="185">
        <f>ROUND(I179*H179,2)</f>
        <v>0</v>
      </c>
      <c r="K179" s="181" t="s">
        <v>138</v>
      </c>
      <c r="L179" s="40"/>
      <c r="M179" s="186" t="s">
        <v>19</v>
      </c>
      <c r="N179" s="187" t="s">
        <v>43</v>
      </c>
      <c r="O179" s="65"/>
      <c r="P179" s="188">
        <f>O179*H179</f>
        <v>0</v>
      </c>
      <c r="Q179" s="188">
        <v>0</v>
      </c>
      <c r="R179" s="188">
        <f>Q179*H179</f>
        <v>0</v>
      </c>
      <c r="S179" s="188">
        <v>0</v>
      </c>
      <c r="T179" s="189">
        <f>S179*H179</f>
        <v>0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190" t="s">
        <v>139</v>
      </c>
      <c r="AT179" s="190" t="s">
        <v>134</v>
      </c>
      <c r="AU179" s="190" t="s">
        <v>81</v>
      </c>
      <c r="AY179" s="18" t="s">
        <v>132</v>
      </c>
      <c r="BE179" s="191">
        <f>IF(N179="základní",J179,0)</f>
        <v>0</v>
      </c>
      <c r="BF179" s="191">
        <f>IF(N179="snížená",J179,0)</f>
        <v>0</v>
      </c>
      <c r="BG179" s="191">
        <f>IF(N179="zákl. přenesená",J179,0)</f>
        <v>0</v>
      </c>
      <c r="BH179" s="191">
        <f>IF(N179="sníž. přenesená",J179,0)</f>
        <v>0</v>
      </c>
      <c r="BI179" s="191">
        <f>IF(N179="nulová",J179,0)</f>
        <v>0</v>
      </c>
      <c r="BJ179" s="18" t="s">
        <v>79</v>
      </c>
      <c r="BK179" s="191">
        <f>ROUND(I179*H179,2)</f>
        <v>0</v>
      </c>
      <c r="BL179" s="18" t="s">
        <v>139</v>
      </c>
      <c r="BM179" s="190" t="s">
        <v>293</v>
      </c>
    </row>
    <row r="180" spans="1:65" s="2" customFormat="1" ht="10.199999999999999">
      <c r="A180" s="35"/>
      <c r="B180" s="36"/>
      <c r="C180" s="37"/>
      <c r="D180" s="192" t="s">
        <v>141</v>
      </c>
      <c r="E180" s="37"/>
      <c r="F180" s="193" t="s">
        <v>294</v>
      </c>
      <c r="G180" s="37"/>
      <c r="H180" s="37"/>
      <c r="I180" s="194"/>
      <c r="J180" s="37"/>
      <c r="K180" s="37"/>
      <c r="L180" s="40"/>
      <c r="M180" s="195"/>
      <c r="N180" s="196"/>
      <c r="O180" s="65"/>
      <c r="P180" s="65"/>
      <c r="Q180" s="65"/>
      <c r="R180" s="65"/>
      <c r="S180" s="65"/>
      <c r="T180" s="66"/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T180" s="18" t="s">
        <v>141</v>
      </c>
      <c r="AU180" s="18" t="s">
        <v>81</v>
      </c>
    </row>
    <row r="181" spans="1:65" s="13" customFormat="1" ht="10.199999999999999">
      <c r="B181" s="197"/>
      <c r="C181" s="198"/>
      <c r="D181" s="199" t="s">
        <v>143</v>
      </c>
      <c r="E181" s="200" t="s">
        <v>19</v>
      </c>
      <c r="F181" s="201" t="s">
        <v>295</v>
      </c>
      <c r="G181" s="198"/>
      <c r="H181" s="200" t="s">
        <v>19</v>
      </c>
      <c r="I181" s="202"/>
      <c r="J181" s="198"/>
      <c r="K181" s="198"/>
      <c r="L181" s="203"/>
      <c r="M181" s="204"/>
      <c r="N181" s="205"/>
      <c r="O181" s="205"/>
      <c r="P181" s="205"/>
      <c r="Q181" s="205"/>
      <c r="R181" s="205"/>
      <c r="S181" s="205"/>
      <c r="T181" s="206"/>
      <c r="AT181" s="207" t="s">
        <v>143</v>
      </c>
      <c r="AU181" s="207" t="s">
        <v>81</v>
      </c>
      <c r="AV181" s="13" t="s">
        <v>79</v>
      </c>
      <c r="AW181" s="13" t="s">
        <v>33</v>
      </c>
      <c r="AX181" s="13" t="s">
        <v>72</v>
      </c>
      <c r="AY181" s="207" t="s">
        <v>132</v>
      </c>
    </row>
    <row r="182" spans="1:65" s="14" customFormat="1" ht="10.199999999999999">
      <c r="B182" s="208"/>
      <c r="C182" s="209"/>
      <c r="D182" s="199" t="s">
        <v>143</v>
      </c>
      <c r="E182" s="210" t="s">
        <v>19</v>
      </c>
      <c r="F182" s="211" t="s">
        <v>296</v>
      </c>
      <c r="G182" s="209"/>
      <c r="H182" s="212">
        <v>5885.8620000000001</v>
      </c>
      <c r="I182" s="213"/>
      <c r="J182" s="209"/>
      <c r="K182" s="209"/>
      <c r="L182" s="214"/>
      <c r="M182" s="215"/>
      <c r="N182" s="216"/>
      <c r="O182" s="216"/>
      <c r="P182" s="216"/>
      <c r="Q182" s="216"/>
      <c r="R182" s="216"/>
      <c r="S182" s="216"/>
      <c r="T182" s="217"/>
      <c r="AT182" s="218" t="s">
        <v>143</v>
      </c>
      <c r="AU182" s="218" t="s">
        <v>81</v>
      </c>
      <c r="AV182" s="14" t="s">
        <v>81</v>
      </c>
      <c r="AW182" s="14" t="s">
        <v>33</v>
      </c>
      <c r="AX182" s="14" t="s">
        <v>79</v>
      </c>
      <c r="AY182" s="218" t="s">
        <v>132</v>
      </c>
    </row>
    <row r="183" spans="1:65" s="2" customFormat="1" ht="24.15" customHeight="1">
      <c r="A183" s="35"/>
      <c r="B183" s="36"/>
      <c r="C183" s="179" t="s">
        <v>297</v>
      </c>
      <c r="D183" s="179" t="s">
        <v>134</v>
      </c>
      <c r="E183" s="180" t="s">
        <v>298</v>
      </c>
      <c r="F183" s="181" t="s">
        <v>299</v>
      </c>
      <c r="G183" s="182" t="s">
        <v>137</v>
      </c>
      <c r="H183" s="183">
        <v>529727.57999999996</v>
      </c>
      <c r="I183" s="184"/>
      <c r="J183" s="185">
        <f>ROUND(I183*H183,2)</f>
        <v>0</v>
      </c>
      <c r="K183" s="181" t="s">
        <v>138</v>
      </c>
      <c r="L183" s="40"/>
      <c r="M183" s="186" t="s">
        <v>19</v>
      </c>
      <c r="N183" s="187" t="s">
        <v>43</v>
      </c>
      <c r="O183" s="65"/>
      <c r="P183" s="188">
        <f>O183*H183</f>
        <v>0</v>
      </c>
      <c r="Q183" s="188">
        <v>0</v>
      </c>
      <c r="R183" s="188">
        <f>Q183*H183</f>
        <v>0</v>
      </c>
      <c r="S183" s="188">
        <v>0</v>
      </c>
      <c r="T183" s="189">
        <f>S183*H183</f>
        <v>0</v>
      </c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190" t="s">
        <v>139</v>
      </c>
      <c r="AT183" s="190" t="s">
        <v>134</v>
      </c>
      <c r="AU183" s="190" t="s">
        <v>81</v>
      </c>
      <c r="AY183" s="18" t="s">
        <v>132</v>
      </c>
      <c r="BE183" s="191">
        <f>IF(N183="základní",J183,0)</f>
        <v>0</v>
      </c>
      <c r="BF183" s="191">
        <f>IF(N183="snížená",J183,0)</f>
        <v>0</v>
      </c>
      <c r="BG183" s="191">
        <f>IF(N183="zákl. přenesená",J183,0)</f>
        <v>0</v>
      </c>
      <c r="BH183" s="191">
        <f>IF(N183="sníž. přenesená",J183,0)</f>
        <v>0</v>
      </c>
      <c r="BI183" s="191">
        <f>IF(N183="nulová",J183,0)</f>
        <v>0</v>
      </c>
      <c r="BJ183" s="18" t="s">
        <v>79</v>
      </c>
      <c r="BK183" s="191">
        <f>ROUND(I183*H183,2)</f>
        <v>0</v>
      </c>
      <c r="BL183" s="18" t="s">
        <v>139</v>
      </c>
      <c r="BM183" s="190" t="s">
        <v>300</v>
      </c>
    </row>
    <row r="184" spans="1:65" s="2" customFormat="1" ht="10.199999999999999">
      <c r="A184" s="35"/>
      <c r="B184" s="36"/>
      <c r="C184" s="37"/>
      <c r="D184" s="192" t="s">
        <v>141</v>
      </c>
      <c r="E184" s="37"/>
      <c r="F184" s="193" t="s">
        <v>301</v>
      </c>
      <c r="G184" s="37"/>
      <c r="H184" s="37"/>
      <c r="I184" s="194"/>
      <c r="J184" s="37"/>
      <c r="K184" s="37"/>
      <c r="L184" s="40"/>
      <c r="M184" s="195"/>
      <c r="N184" s="196"/>
      <c r="O184" s="65"/>
      <c r="P184" s="65"/>
      <c r="Q184" s="65"/>
      <c r="R184" s="65"/>
      <c r="S184" s="65"/>
      <c r="T184" s="66"/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T184" s="18" t="s">
        <v>141</v>
      </c>
      <c r="AU184" s="18" t="s">
        <v>81</v>
      </c>
    </row>
    <row r="185" spans="1:65" s="14" customFormat="1" ht="10.199999999999999">
      <c r="B185" s="208"/>
      <c r="C185" s="209"/>
      <c r="D185" s="199" t="s">
        <v>143</v>
      </c>
      <c r="E185" s="210" t="s">
        <v>19</v>
      </c>
      <c r="F185" s="211" t="s">
        <v>302</v>
      </c>
      <c r="G185" s="209"/>
      <c r="H185" s="212">
        <v>529727.57999999996</v>
      </c>
      <c r="I185" s="213"/>
      <c r="J185" s="209"/>
      <c r="K185" s="209"/>
      <c r="L185" s="214"/>
      <c r="M185" s="215"/>
      <c r="N185" s="216"/>
      <c r="O185" s="216"/>
      <c r="P185" s="216"/>
      <c r="Q185" s="216"/>
      <c r="R185" s="216"/>
      <c r="S185" s="216"/>
      <c r="T185" s="217"/>
      <c r="AT185" s="218" t="s">
        <v>143</v>
      </c>
      <c r="AU185" s="218" t="s">
        <v>81</v>
      </c>
      <c r="AV185" s="14" t="s">
        <v>81</v>
      </c>
      <c r="AW185" s="14" t="s">
        <v>33</v>
      </c>
      <c r="AX185" s="14" t="s">
        <v>79</v>
      </c>
      <c r="AY185" s="218" t="s">
        <v>132</v>
      </c>
    </row>
    <row r="186" spans="1:65" s="2" customFormat="1" ht="24.15" customHeight="1">
      <c r="A186" s="35"/>
      <c r="B186" s="36"/>
      <c r="C186" s="179" t="s">
        <v>303</v>
      </c>
      <c r="D186" s="179" t="s">
        <v>134</v>
      </c>
      <c r="E186" s="180" t="s">
        <v>304</v>
      </c>
      <c r="F186" s="181" t="s">
        <v>305</v>
      </c>
      <c r="G186" s="182" t="s">
        <v>137</v>
      </c>
      <c r="H186" s="183">
        <v>5885.8620000000001</v>
      </c>
      <c r="I186" s="184"/>
      <c r="J186" s="185">
        <f>ROUND(I186*H186,2)</f>
        <v>0</v>
      </c>
      <c r="K186" s="181" t="s">
        <v>138</v>
      </c>
      <c r="L186" s="40"/>
      <c r="M186" s="186" t="s">
        <v>19</v>
      </c>
      <c r="N186" s="187" t="s">
        <v>43</v>
      </c>
      <c r="O186" s="65"/>
      <c r="P186" s="188">
        <f>O186*H186</f>
        <v>0</v>
      </c>
      <c r="Q186" s="188">
        <v>0</v>
      </c>
      <c r="R186" s="188">
        <f>Q186*H186</f>
        <v>0</v>
      </c>
      <c r="S186" s="188">
        <v>0</v>
      </c>
      <c r="T186" s="189">
        <f>S186*H186</f>
        <v>0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190" t="s">
        <v>139</v>
      </c>
      <c r="AT186" s="190" t="s">
        <v>134</v>
      </c>
      <c r="AU186" s="190" t="s">
        <v>81</v>
      </c>
      <c r="AY186" s="18" t="s">
        <v>132</v>
      </c>
      <c r="BE186" s="191">
        <f>IF(N186="základní",J186,0)</f>
        <v>0</v>
      </c>
      <c r="BF186" s="191">
        <f>IF(N186="snížená",J186,0)</f>
        <v>0</v>
      </c>
      <c r="BG186" s="191">
        <f>IF(N186="zákl. přenesená",J186,0)</f>
        <v>0</v>
      </c>
      <c r="BH186" s="191">
        <f>IF(N186="sníž. přenesená",J186,0)</f>
        <v>0</v>
      </c>
      <c r="BI186" s="191">
        <f>IF(N186="nulová",J186,0)</f>
        <v>0</v>
      </c>
      <c r="BJ186" s="18" t="s">
        <v>79</v>
      </c>
      <c r="BK186" s="191">
        <f>ROUND(I186*H186,2)</f>
        <v>0</v>
      </c>
      <c r="BL186" s="18" t="s">
        <v>139</v>
      </c>
      <c r="BM186" s="190" t="s">
        <v>306</v>
      </c>
    </row>
    <row r="187" spans="1:65" s="2" customFormat="1" ht="10.199999999999999">
      <c r="A187" s="35"/>
      <c r="B187" s="36"/>
      <c r="C187" s="37"/>
      <c r="D187" s="192" t="s">
        <v>141</v>
      </c>
      <c r="E187" s="37"/>
      <c r="F187" s="193" t="s">
        <v>307</v>
      </c>
      <c r="G187" s="37"/>
      <c r="H187" s="37"/>
      <c r="I187" s="194"/>
      <c r="J187" s="37"/>
      <c r="K187" s="37"/>
      <c r="L187" s="40"/>
      <c r="M187" s="195"/>
      <c r="N187" s="196"/>
      <c r="O187" s="65"/>
      <c r="P187" s="65"/>
      <c r="Q187" s="65"/>
      <c r="R187" s="65"/>
      <c r="S187" s="65"/>
      <c r="T187" s="66"/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T187" s="18" t="s">
        <v>141</v>
      </c>
      <c r="AU187" s="18" t="s">
        <v>81</v>
      </c>
    </row>
    <row r="188" spans="1:65" s="2" customFormat="1" ht="24.15" customHeight="1">
      <c r="A188" s="35"/>
      <c r="B188" s="36"/>
      <c r="C188" s="179" t="s">
        <v>308</v>
      </c>
      <c r="D188" s="179" t="s">
        <v>134</v>
      </c>
      <c r="E188" s="180" t="s">
        <v>309</v>
      </c>
      <c r="F188" s="181" t="s">
        <v>310</v>
      </c>
      <c r="G188" s="182" t="s">
        <v>197</v>
      </c>
      <c r="H188" s="183">
        <v>824.68</v>
      </c>
      <c r="I188" s="184"/>
      <c r="J188" s="185">
        <f>ROUND(I188*H188,2)</f>
        <v>0</v>
      </c>
      <c r="K188" s="181" t="s">
        <v>138</v>
      </c>
      <c r="L188" s="40"/>
      <c r="M188" s="186" t="s">
        <v>19</v>
      </c>
      <c r="N188" s="187" t="s">
        <v>43</v>
      </c>
      <c r="O188" s="65"/>
      <c r="P188" s="188">
        <f>O188*H188</f>
        <v>0</v>
      </c>
      <c r="Q188" s="188">
        <v>0</v>
      </c>
      <c r="R188" s="188">
        <f>Q188*H188</f>
        <v>0</v>
      </c>
      <c r="S188" s="188">
        <v>0</v>
      </c>
      <c r="T188" s="189">
        <f>S188*H188</f>
        <v>0</v>
      </c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R188" s="190" t="s">
        <v>139</v>
      </c>
      <c r="AT188" s="190" t="s">
        <v>134</v>
      </c>
      <c r="AU188" s="190" t="s">
        <v>81</v>
      </c>
      <c r="AY188" s="18" t="s">
        <v>132</v>
      </c>
      <c r="BE188" s="191">
        <f>IF(N188="základní",J188,0)</f>
        <v>0</v>
      </c>
      <c r="BF188" s="191">
        <f>IF(N188="snížená",J188,0)</f>
        <v>0</v>
      </c>
      <c r="BG188" s="191">
        <f>IF(N188="zákl. přenesená",J188,0)</f>
        <v>0</v>
      </c>
      <c r="BH188" s="191">
        <f>IF(N188="sníž. přenesená",J188,0)</f>
        <v>0</v>
      </c>
      <c r="BI188" s="191">
        <f>IF(N188="nulová",J188,0)</f>
        <v>0</v>
      </c>
      <c r="BJ188" s="18" t="s">
        <v>79</v>
      </c>
      <c r="BK188" s="191">
        <f>ROUND(I188*H188,2)</f>
        <v>0</v>
      </c>
      <c r="BL188" s="18" t="s">
        <v>139</v>
      </c>
      <c r="BM188" s="190" t="s">
        <v>311</v>
      </c>
    </row>
    <row r="189" spans="1:65" s="2" customFormat="1" ht="10.199999999999999">
      <c r="A189" s="35"/>
      <c r="B189" s="36"/>
      <c r="C189" s="37"/>
      <c r="D189" s="192" t="s">
        <v>141</v>
      </c>
      <c r="E189" s="37"/>
      <c r="F189" s="193" t="s">
        <v>312</v>
      </c>
      <c r="G189" s="37"/>
      <c r="H189" s="37"/>
      <c r="I189" s="194"/>
      <c r="J189" s="37"/>
      <c r="K189" s="37"/>
      <c r="L189" s="40"/>
      <c r="M189" s="195"/>
      <c r="N189" s="196"/>
      <c r="O189" s="65"/>
      <c r="P189" s="65"/>
      <c r="Q189" s="65"/>
      <c r="R189" s="65"/>
      <c r="S189" s="65"/>
      <c r="T189" s="66"/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T189" s="18" t="s">
        <v>141</v>
      </c>
      <c r="AU189" s="18" t="s">
        <v>81</v>
      </c>
    </row>
    <row r="190" spans="1:65" s="13" customFormat="1" ht="10.199999999999999">
      <c r="B190" s="197"/>
      <c r="C190" s="198"/>
      <c r="D190" s="199" t="s">
        <v>143</v>
      </c>
      <c r="E190" s="200" t="s">
        <v>19</v>
      </c>
      <c r="F190" s="201" t="s">
        <v>272</v>
      </c>
      <c r="G190" s="198"/>
      <c r="H190" s="200" t="s">
        <v>19</v>
      </c>
      <c r="I190" s="202"/>
      <c r="J190" s="198"/>
      <c r="K190" s="198"/>
      <c r="L190" s="203"/>
      <c r="M190" s="204"/>
      <c r="N190" s="205"/>
      <c r="O190" s="205"/>
      <c r="P190" s="205"/>
      <c r="Q190" s="205"/>
      <c r="R190" s="205"/>
      <c r="S190" s="205"/>
      <c r="T190" s="206"/>
      <c r="AT190" s="207" t="s">
        <v>143</v>
      </c>
      <c r="AU190" s="207" t="s">
        <v>81</v>
      </c>
      <c r="AV190" s="13" t="s">
        <v>79</v>
      </c>
      <c r="AW190" s="13" t="s">
        <v>33</v>
      </c>
      <c r="AX190" s="13" t="s">
        <v>72</v>
      </c>
      <c r="AY190" s="207" t="s">
        <v>132</v>
      </c>
    </row>
    <row r="191" spans="1:65" s="13" customFormat="1" ht="10.199999999999999">
      <c r="B191" s="197"/>
      <c r="C191" s="198"/>
      <c r="D191" s="199" t="s">
        <v>143</v>
      </c>
      <c r="E191" s="200" t="s">
        <v>19</v>
      </c>
      <c r="F191" s="201" t="s">
        <v>273</v>
      </c>
      <c r="G191" s="198"/>
      <c r="H191" s="200" t="s">
        <v>19</v>
      </c>
      <c r="I191" s="202"/>
      <c r="J191" s="198"/>
      <c r="K191" s="198"/>
      <c r="L191" s="203"/>
      <c r="M191" s="204"/>
      <c r="N191" s="205"/>
      <c r="O191" s="205"/>
      <c r="P191" s="205"/>
      <c r="Q191" s="205"/>
      <c r="R191" s="205"/>
      <c r="S191" s="205"/>
      <c r="T191" s="206"/>
      <c r="AT191" s="207" t="s">
        <v>143</v>
      </c>
      <c r="AU191" s="207" t="s">
        <v>81</v>
      </c>
      <c r="AV191" s="13" t="s">
        <v>79</v>
      </c>
      <c r="AW191" s="13" t="s">
        <v>33</v>
      </c>
      <c r="AX191" s="13" t="s">
        <v>72</v>
      </c>
      <c r="AY191" s="207" t="s">
        <v>132</v>
      </c>
    </row>
    <row r="192" spans="1:65" s="14" customFormat="1" ht="10.199999999999999">
      <c r="B192" s="208"/>
      <c r="C192" s="209"/>
      <c r="D192" s="199" t="s">
        <v>143</v>
      </c>
      <c r="E192" s="210" t="s">
        <v>19</v>
      </c>
      <c r="F192" s="211" t="s">
        <v>313</v>
      </c>
      <c r="G192" s="209"/>
      <c r="H192" s="212">
        <v>156.66999999999999</v>
      </c>
      <c r="I192" s="213"/>
      <c r="J192" s="209"/>
      <c r="K192" s="209"/>
      <c r="L192" s="214"/>
      <c r="M192" s="215"/>
      <c r="N192" s="216"/>
      <c r="O192" s="216"/>
      <c r="P192" s="216"/>
      <c r="Q192" s="216"/>
      <c r="R192" s="216"/>
      <c r="S192" s="216"/>
      <c r="T192" s="217"/>
      <c r="AT192" s="218" t="s">
        <v>143</v>
      </c>
      <c r="AU192" s="218" t="s">
        <v>81</v>
      </c>
      <c r="AV192" s="14" t="s">
        <v>81</v>
      </c>
      <c r="AW192" s="14" t="s">
        <v>33</v>
      </c>
      <c r="AX192" s="14" t="s">
        <v>72</v>
      </c>
      <c r="AY192" s="218" t="s">
        <v>132</v>
      </c>
    </row>
    <row r="193" spans="1:65" s="13" customFormat="1" ht="10.199999999999999">
      <c r="B193" s="197"/>
      <c r="C193" s="198"/>
      <c r="D193" s="199" t="s">
        <v>143</v>
      </c>
      <c r="E193" s="200" t="s">
        <v>19</v>
      </c>
      <c r="F193" s="201" t="s">
        <v>275</v>
      </c>
      <c r="G193" s="198"/>
      <c r="H193" s="200" t="s">
        <v>19</v>
      </c>
      <c r="I193" s="202"/>
      <c r="J193" s="198"/>
      <c r="K193" s="198"/>
      <c r="L193" s="203"/>
      <c r="M193" s="204"/>
      <c r="N193" s="205"/>
      <c r="O193" s="205"/>
      <c r="P193" s="205"/>
      <c r="Q193" s="205"/>
      <c r="R193" s="205"/>
      <c r="S193" s="205"/>
      <c r="T193" s="206"/>
      <c r="AT193" s="207" t="s">
        <v>143</v>
      </c>
      <c r="AU193" s="207" t="s">
        <v>81</v>
      </c>
      <c r="AV193" s="13" t="s">
        <v>79</v>
      </c>
      <c r="AW193" s="13" t="s">
        <v>33</v>
      </c>
      <c r="AX193" s="13" t="s">
        <v>72</v>
      </c>
      <c r="AY193" s="207" t="s">
        <v>132</v>
      </c>
    </row>
    <row r="194" spans="1:65" s="14" customFormat="1" ht="10.199999999999999">
      <c r="B194" s="208"/>
      <c r="C194" s="209"/>
      <c r="D194" s="199" t="s">
        <v>143</v>
      </c>
      <c r="E194" s="210" t="s">
        <v>19</v>
      </c>
      <c r="F194" s="211" t="s">
        <v>313</v>
      </c>
      <c r="G194" s="209"/>
      <c r="H194" s="212">
        <v>156.66999999999999</v>
      </c>
      <c r="I194" s="213"/>
      <c r="J194" s="209"/>
      <c r="K194" s="209"/>
      <c r="L194" s="214"/>
      <c r="M194" s="215"/>
      <c r="N194" s="216"/>
      <c r="O194" s="216"/>
      <c r="P194" s="216"/>
      <c r="Q194" s="216"/>
      <c r="R194" s="216"/>
      <c r="S194" s="216"/>
      <c r="T194" s="217"/>
      <c r="AT194" s="218" t="s">
        <v>143</v>
      </c>
      <c r="AU194" s="218" t="s">
        <v>81</v>
      </c>
      <c r="AV194" s="14" t="s">
        <v>81</v>
      </c>
      <c r="AW194" s="14" t="s">
        <v>33</v>
      </c>
      <c r="AX194" s="14" t="s">
        <v>72</v>
      </c>
      <c r="AY194" s="218" t="s">
        <v>132</v>
      </c>
    </row>
    <row r="195" spans="1:65" s="13" customFormat="1" ht="10.199999999999999">
      <c r="B195" s="197"/>
      <c r="C195" s="198"/>
      <c r="D195" s="199" t="s">
        <v>143</v>
      </c>
      <c r="E195" s="200" t="s">
        <v>19</v>
      </c>
      <c r="F195" s="201" t="s">
        <v>277</v>
      </c>
      <c r="G195" s="198"/>
      <c r="H195" s="200" t="s">
        <v>19</v>
      </c>
      <c r="I195" s="202"/>
      <c r="J195" s="198"/>
      <c r="K195" s="198"/>
      <c r="L195" s="203"/>
      <c r="M195" s="204"/>
      <c r="N195" s="205"/>
      <c r="O195" s="205"/>
      <c r="P195" s="205"/>
      <c r="Q195" s="205"/>
      <c r="R195" s="205"/>
      <c r="S195" s="205"/>
      <c r="T195" s="206"/>
      <c r="AT195" s="207" t="s">
        <v>143</v>
      </c>
      <c r="AU195" s="207" t="s">
        <v>81</v>
      </c>
      <c r="AV195" s="13" t="s">
        <v>79</v>
      </c>
      <c r="AW195" s="13" t="s">
        <v>33</v>
      </c>
      <c r="AX195" s="13" t="s">
        <v>72</v>
      </c>
      <c r="AY195" s="207" t="s">
        <v>132</v>
      </c>
    </row>
    <row r="196" spans="1:65" s="14" customFormat="1" ht="10.199999999999999">
      <c r="B196" s="208"/>
      <c r="C196" s="209"/>
      <c r="D196" s="199" t="s">
        <v>143</v>
      </c>
      <c r="E196" s="210" t="s">
        <v>19</v>
      </c>
      <c r="F196" s="211" t="s">
        <v>313</v>
      </c>
      <c r="G196" s="209"/>
      <c r="H196" s="212">
        <v>156.66999999999999</v>
      </c>
      <c r="I196" s="213"/>
      <c r="J196" s="209"/>
      <c r="K196" s="209"/>
      <c r="L196" s="214"/>
      <c r="M196" s="215"/>
      <c r="N196" s="216"/>
      <c r="O196" s="216"/>
      <c r="P196" s="216"/>
      <c r="Q196" s="216"/>
      <c r="R196" s="216"/>
      <c r="S196" s="216"/>
      <c r="T196" s="217"/>
      <c r="AT196" s="218" t="s">
        <v>143</v>
      </c>
      <c r="AU196" s="218" t="s">
        <v>81</v>
      </c>
      <c r="AV196" s="14" t="s">
        <v>81</v>
      </c>
      <c r="AW196" s="14" t="s">
        <v>33</v>
      </c>
      <c r="AX196" s="14" t="s">
        <v>72</v>
      </c>
      <c r="AY196" s="218" t="s">
        <v>132</v>
      </c>
    </row>
    <row r="197" spans="1:65" s="13" customFormat="1" ht="10.199999999999999">
      <c r="B197" s="197"/>
      <c r="C197" s="198"/>
      <c r="D197" s="199" t="s">
        <v>143</v>
      </c>
      <c r="E197" s="200" t="s">
        <v>19</v>
      </c>
      <c r="F197" s="201" t="s">
        <v>314</v>
      </c>
      <c r="G197" s="198"/>
      <c r="H197" s="200" t="s">
        <v>19</v>
      </c>
      <c r="I197" s="202"/>
      <c r="J197" s="198"/>
      <c r="K197" s="198"/>
      <c r="L197" s="203"/>
      <c r="M197" s="204"/>
      <c r="N197" s="205"/>
      <c r="O197" s="205"/>
      <c r="P197" s="205"/>
      <c r="Q197" s="205"/>
      <c r="R197" s="205"/>
      <c r="S197" s="205"/>
      <c r="T197" s="206"/>
      <c r="AT197" s="207" t="s">
        <v>143</v>
      </c>
      <c r="AU197" s="207" t="s">
        <v>81</v>
      </c>
      <c r="AV197" s="13" t="s">
        <v>79</v>
      </c>
      <c r="AW197" s="13" t="s">
        <v>33</v>
      </c>
      <c r="AX197" s="13" t="s">
        <v>72</v>
      </c>
      <c r="AY197" s="207" t="s">
        <v>132</v>
      </c>
    </row>
    <row r="198" spans="1:65" s="14" customFormat="1" ht="10.199999999999999">
      <c r="B198" s="208"/>
      <c r="C198" s="209"/>
      <c r="D198" s="199" t="s">
        <v>143</v>
      </c>
      <c r="E198" s="210" t="s">
        <v>19</v>
      </c>
      <c r="F198" s="211" t="s">
        <v>315</v>
      </c>
      <c r="G198" s="209"/>
      <c r="H198" s="212">
        <v>354.67</v>
      </c>
      <c r="I198" s="213"/>
      <c r="J198" s="209"/>
      <c r="K198" s="209"/>
      <c r="L198" s="214"/>
      <c r="M198" s="215"/>
      <c r="N198" s="216"/>
      <c r="O198" s="216"/>
      <c r="P198" s="216"/>
      <c r="Q198" s="216"/>
      <c r="R198" s="216"/>
      <c r="S198" s="216"/>
      <c r="T198" s="217"/>
      <c r="AT198" s="218" t="s">
        <v>143</v>
      </c>
      <c r="AU198" s="218" t="s">
        <v>81</v>
      </c>
      <c r="AV198" s="14" t="s">
        <v>81</v>
      </c>
      <c r="AW198" s="14" t="s">
        <v>33</v>
      </c>
      <c r="AX198" s="14" t="s">
        <v>72</v>
      </c>
      <c r="AY198" s="218" t="s">
        <v>132</v>
      </c>
    </row>
    <row r="199" spans="1:65" s="15" customFormat="1" ht="10.199999999999999">
      <c r="B199" s="219"/>
      <c r="C199" s="220"/>
      <c r="D199" s="199" t="s">
        <v>143</v>
      </c>
      <c r="E199" s="221" t="s">
        <v>19</v>
      </c>
      <c r="F199" s="222" t="s">
        <v>192</v>
      </c>
      <c r="G199" s="220"/>
      <c r="H199" s="223">
        <v>824.68</v>
      </c>
      <c r="I199" s="224"/>
      <c r="J199" s="220"/>
      <c r="K199" s="220"/>
      <c r="L199" s="225"/>
      <c r="M199" s="226"/>
      <c r="N199" s="227"/>
      <c r="O199" s="227"/>
      <c r="P199" s="227"/>
      <c r="Q199" s="227"/>
      <c r="R199" s="227"/>
      <c r="S199" s="227"/>
      <c r="T199" s="228"/>
      <c r="AT199" s="229" t="s">
        <v>143</v>
      </c>
      <c r="AU199" s="229" t="s">
        <v>81</v>
      </c>
      <c r="AV199" s="15" t="s">
        <v>139</v>
      </c>
      <c r="AW199" s="15" t="s">
        <v>33</v>
      </c>
      <c r="AX199" s="15" t="s">
        <v>79</v>
      </c>
      <c r="AY199" s="229" t="s">
        <v>132</v>
      </c>
    </row>
    <row r="200" spans="1:65" s="2" customFormat="1" ht="24.15" customHeight="1">
      <c r="A200" s="35"/>
      <c r="B200" s="36"/>
      <c r="C200" s="179" t="s">
        <v>316</v>
      </c>
      <c r="D200" s="179" t="s">
        <v>134</v>
      </c>
      <c r="E200" s="180" t="s">
        <v>317</v>
      </c>
      <c r="F200" s="181" t="s">
        <v>318</v>
      </c>
      <c r="G200" s="182" t="s">
        <v>197</v>
      </c>
      <c r="H200" s="183">
        <v>74221.2</v>
      </c>
      <c r="I200" s="184"/>
      <c r="J200" s="185">
        <f>ROUND(I200*H200,2)</f>
        <v>0</v>
      </c>
      <c r="K200" s="181" t="s">
        <v>138</v>
      </c>
      <c r="L200" s="40"/>
      <c r="M200" s="186" t="s">
        <v>19</v>
      </c>
      <c r="N200" s="187" t="s">
        <v>43</v>
      </c>
      <c r="O200" s="65"/>
      <c r="P200" s="188">
        <f>O200*H200</f>
        <v>0</v>
      </c>
      <c r="Q200" s="188">
        <v>0</v>
      </c>
      <c r="R200" s="188">
        <f>Q200*H200</f>
        <v>0</v>
      </c>
      <c r="S200" s="188">
        <v>0</v>
      </c>
      <c r="T200" s="189">
        <f>S200*H200</f>
        <v>0</v>
      </c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R200" s="190" t="s">
        <v>139</v>
      </c>
      <c r="AT200" s="190" t="s">
        <v>134</v>
      </c>
      <c r="AU200" s="190" t="s">
        <v>81</v>
      </c>
      <c r="AY200" s="18" t="s">
        <v>132</v>
      </c>
      <c r="BE200" s="191">
        <f>IF(N200="základní",J200,0)</f>
        <v>0</v>
      </c>
      <c r="BF200" s="191">
        <f>IF(N200="snížená",J200,0)</f>
        <v>0</v>
      </c>
      <c r="BG200" s="191">
        <f>IF(N200="zákl. přenesená",J200,0)</f>
        <v>0</v>
      </c>
      <c r="BH200" s="191">
        <f>IF(N200="sníž. přenesená",J200,0)</f>
        <v>0</v>
      </c>
      <c r="BI200" s="191">
        <f>IF(N200="nulová",J200,0)</f>
        <v>0</v>
      </c>
      <c r="BJ200" s="18" t="s">
        <v>79</v>
      </c>
      <c r="BK200" s="191">
        <f>ROUND(I200*H200,2)</f>
        <v>0</v>
      </c>
      <c r="BL200" s="18" t="s">
        <v>139</v>
      </c>
      <c r="BM200" s="190" t="s">
        <v>319</v>
      </c>
    </row>
    <row r="201" spans="1:65" s="2" customFormat="1" ht="10.199999999999999">
      <c r="A201" s="35"/>
      <c r="B201" s="36"/>
      <c r="C201" s="37"/>
      <c r="D201" s="192" t="s">
        <v>141</v>
      </c>
      <c r="E201" s="37"/>
      <c r="F201" s="193" t="s">
        <v>320</v>
      </c>
      <c r="G201" s="37"/>
      <c r="H201" s="37"/>
      <c r="I201" s="194"/>
      <c r="J201" s="37"/>
      <c r="K201" s="37"/>
      <c r="L201" s="40"/>
      <c r="M201" s="195"/>
      <c r="N201" s="196"/>
      <c r="O201" s="65"/>
      <c r="P201" s="65"/>
      <c r="Q201" s="65"/>
      <c r="R201" s="65"/>
      <c r="S201" s="65"/>
      <c r="T201" s="66"/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T201" s="18" t="s">
        <v>141</v>
      </c>
      <c r="AU201" s="18" t="s">
        <v>81</v>
      </c>
    </row>
    <row r="202" spans="1:65" s="14" customFormat="1" ht="10.199999999999999">
      <c r="B202" s="208"/>
      <c r="C202" s="209"/>
      <c r="D202" s="199" t="s">
        <v>143</v>
      </c>
      <c r="E202" s="210" t="s">
        <v>19</v>
      </c>
      <c r="F202" s="211" t="s">
        <v>321</v>
      </c>
      <c r="G202" s="209"/>
      <c r="H202" s="212">
        <v>74221.2</v>
      </c>
      <c r="I202" s="213"/>
      <c r="J202" s="209"/>
      <c r="K202" s="209"/>
      <c r="L202" s="214"/>
      <c r="M202" s="215"/>
      <c r="N202" s="216"/>
      <c r="O202" s="216"/>
      <c r="P202" s="216"/>
      <c r="Q202" s="216"/>
      <c r="R202" s="216"/>
      <c r="S202" s="216"/>
      <c r="T202" s="217"/>
      <c r="AT202" s="218" t="s">
        <v>143</v>
      </c>
      <c r="AU202" s="218" t="s">
        <v>81</v>
      </c>
      <c r="AV202" s="14" t="s">
        <v>81</v>
      </c>
      <c r="AW202" s="14" t="s">
        <v>33</v>
      </c>
      <c r="AX202" s="14" t="s">
        <v>79</v>
      </c>
      <c r="AY202" s="218" t="s">
        <v>132</v>
      </c>
    </row>
    <row r="203" spans="1:65" s="2" customFormat="1" ht="24.15" customHeight="1">
      <c r="A203" s="35"/>
      <c r="B203" s="36"/>
      <c r="C203" s="179" t="s">
        <v>322</v>
      </c>
      <c r="D203" s="179" t="s">
        <v>134</v>
      </c>
      <c r="E203" s="180" t="s">
        <v>323</v>
      </c>
      <c r="F203" s="181" t="s">
        <v>324</v>
      </c>
      <c r="G203" s="182" t="s">
        <v>197</v>
      </c>
      <c r="H203" s="183">
        <v>824.68</v>
      </c>
      <c r="I203" s="184"/>
      <c r="J203" s="185">
        <f>ROUND(I203*H203,2)</f>
        <v>0</v>
      </c>
      <c r="K203" s="181" t="s">
        <v>138</v>
      </c>
      <c r="L203" s="40"/>
      <c r="M203" s="186" t="s">
        <v>19</v>
      </c>
      <c r="N203" s="187" t="s">
        <v>43</v>
      </c>
      <c r="O203" s="65"/>
      <c r="P203" s="188">
        <f>O203*H203</f>
        <v>0</v>
      </c>
      <c r="Q203" s="188">
        <v>0</v>
      </c>
      <c r="R203" s="188">
        <f>Q203*H203</f>
        <v>0</v>
      </c>
      <c r="S203" s="188">
        <v>0</v>
      </c>
      <c r="T203" s="189">
        <f>S203*H203</f>
        <v>0</v>
      </c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R203" s="190" t="s">
        <v>139</v>
      </c>
      <c r="AT203" s="190" t="s">
        <v>134</v>
      </c>
      <c r="AU203" s="190" t="s">
        <v>81</v>
      </c>
      <c r="AY203" s="18" t="s">
        <v>132</v>
      </c>
      <c r="BE203" s="191">
        <f>IF(N203="základní",J203,0)</f>
        <v>0</v>
      </c>
      <c r="BF203" s="191">
        <f>IF(N203="snížená",J203,0)</f>
        <v>0</v>
      </c>
      <c r="BG203" s="191">
        <f>IF(N203="zákl. přenesená",J203,0)</f>
        <v>0</v>
      </c>
      <c r="BH203" s="191">
        <f>IF(N203="sníž. přenesená",J203,0)</f>
        <v>0</v>
      </c>
      <c r="BI203" s="191">
        <f>IF(N203="nulová",J203,0)</f>
        <v>0</v>
      </c>
      <c r="BJ203" s="18" t="s">
        <v>79</v>
      </c>
      <c r="BK203" s="191">
        <f>ROUND(I203*H203,2)</f>
        <v>0</v>
      </c>
      <c r="BL203" s="18" t="s">
        <v>139</v>
      </c>
      <c r="BM203" s="190" t="s">
        <v>325</v>
      </c>
    </row>
    <row r="204" spans="1:65" s="2" customFormat="1" ht="10.199999999999999">
      <c r="A204" s="35"/>
      <c r="B204" s="36"/>
      <c r="C204" s="37"/>
      <c r="D204" s="192" t="s">
        <v>141</v>
      </c>
      <c r="E204" s="37"/>
      <c r="F204" s="193" t="s">
        <v>326</v>
      </c>
      <c r="G204" s="37"/>
      <c r="H204" s="37"/>
      <c r="I204" s="194"/>
      <c r="J204" s="37"/>
      <c r="K204" s="37"/>
      <c r="L204" s="40"/>
      <c r="M204" s="195"/>
      <c r="N204" s="196"/>
      <c r="O204" s="65"/>
      <c r="P204" s="65"/>
      <c r="Q204" s="65"/>
      <c r="R204" s="65"/>
      <c r="S204" s="65"/>
      <c r="T204" s="66"/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T204" s="18" t="s">
        <v>141</v>
      </c>
      <c r="AU204" s="18" t="s">
        <v>81</v>
      </c>
    </row>
    <row r="205" spans="1:65" s="2" customFormat="1" ht="16.5" customHeight="1">
      <c r="A205" s="35"/>
      <c r="B205" s="36"/>
      <c r="C205" s="179" t="s">
        <v>327</v>
      </c>
      <c r="D205" s="179" t="s">
        <v>134</v>
      </c>
      <c r="E205" s="180" t="s">
        <v>328</v>
      </c>
      <c r="F205" s="181" t="s">
        <v>329</v>
      </c>
      <c r="G205" s="182" t="s">
        <v>137</v>
      </c>
      <c r="H205" s="183">
        <v>0.6</v>
      </c>
      <c r="I205" s="184"/>
      <c r="J205" s="185">
        <f>ROUND(I205*H205,2)</f>
        <v>0</v>
      </c>
      <c r="K205" s="181" t="s">
        <v>138</v>
      </c>
      <c r="L205" s="40"/>
      <c r="M205" s="186" t="s">
        <v>19</v>
      </c>
      <c r="N205" s="187" t="s">
        <v>43</v>
      </c>
      <c r="O205" s="65"/>
      <c r="P205" s="188">
        <f>O205*H205</f>
        <v>0</v>
      </c>
      <c r="Q205" s="188">
        <v>0</v>
      </c>
      <c r="R205" s="188">
        <f>Q205*H205</f>
        <v>0</v>
      </c>
      <c r="S205" s="188">
        <v>2.2000000000000002</v>
      </c>
      <c r="T205" s="189">
        <f>S205*H205</f>
        <v>1.32</v>
      </c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R205" s="190" t="s">
        <v>139</v>
      </c>
      <c r="AT205" s="190" t="s">
        <v>134</v>
      </c>
      <c r="AU205" s="190" t="s">
        <v>81</v>
      </c>
      <c r="AY205" s="18" t="s">
        <v>132</v>
      </c>
      <c r="BE205" s="191">
        <f>IF(N205="základní",J205,0)</f>
        <v>0</v>
      </c>
      <c r="BF205" s="191">
        <f>IF(N205="snížená",J205,0)</f>
        <v>0</v>
      </c>
      <c r="BG205" s="191">
        <f>IF(N205="zákl. přenesená",J205,0)</f>
        <v>0</v>
      </c>
      <c r="BH205" s="191">
        <f>IF(N205="sníž. přenesená",J205,0)</f>
        <v>0</v>
      </c>
      <c r="BI205" s="191">
        <f>IF(N205="nulová",J205,0)</f>
        <v>0</v>
      </c>
      <c r="BJ205" s="18" t="s">
        <v>79</v>
      </c>
      <c r="BK205" s="191">
        <f>ROUND(I205*H205,2)</f>
        <v>0</v>
      </c>
      <c r="BL205" s="18" t="s">
        <v>139</v>
      </c>
      <c r="BM205" s="190" t="s">
        <v>330</v>
      </c>
    </row>
    <row r="206" spans="1:65" s="2" customFormat="1" ht="10.199999999999999">
      <c r="A206" s="35"/>
      <c r="B206" s="36"/>
      <c r="C206" s="37"/>
      <c r="D206" s="192" t="s">
        <v>141</v>
      </c>
      <c r="E206" s="37"/>
      <c r="F206" s="193" t="s">
        <v>331</v>
      </c>
      <c r="G206" s="37"/>
      <c r="H206" s="37"/>
      <c r="I206" s="194"/>
      <c r="J206" s="37"/>
      <c r="K206" s="37"/>
      <c r="L206" s="40"/>
      <c r="M206" s="195"/>
      <c r="N206" s="196"/>
      <c r="O206" s="65"/>
      <c r="P206" s="65"/>
      <c r="Q206" s="65"/>
      <c r="R206" s="65"/>
      <c r="S206" s="65"/>
      <c r="T206" s="66"/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T206" s="18" t="s">
        <v>141</v>
      </c>
      <c r="AU206" s="18" t="s">
        <v>81</v>
      </c>
    </row>
    <row r="207" spans="1:65" s="13" customFormat="1" ht="10.199999999999999">
      <c r="B207" s="197"/>
      <c r="C207" s="198"/>
      <c r="D207" s="199" t="s">
        <v>143</v>
      </c>
      <c r="E207" s="200" t="s">
        <v>19</v>
      </c>
      <c r="F207" s="201" t="s">
        <v>144</v>
      </c>
      <c r="G207" s="198"/>
      <c r="H207" s="200" t="s">
        <v>19</v>
      </c>
      <c r="I207" s="202"/>
      <c r="J207" s="198"/>
      <c r="K207" s="198"/>
      <c r="L207" s="203"/>
      <c r="M207" s="204"/>
      <c r="N207" s="205"/>
      <c r="O207" s="205"/>
      <c r="P207" s="205"/>
      <c r="Q207" s="205"/>
      <c r="R207" s="205"/>
      <c r="S207" s="205"/>
      <c r="T207" s="206"/>
      <c r="AT207" s="207" t="s">
        <v>143</v>
      </c>
      <c r="AU207" s="207" t="s">
        <v>81</v>
      </c>
      <c r="AV207" s="13" t="s">
        <v>79</v>
      </c>
      <c r="AW207" s="13" t="s">
        <v>33</v>
      </c>
      <c r="AX207" s="13" t="s">
        <v>72</v>
      </c>
      <c r="AY207" s="207" t="s">
        <v>132</v>
      </c>
    </row>
    <row r="208" spans="1:65" s="14" customFormat="1" ht="10.199999999999999">
      <c r="B208" s="208"/>
      <c r="C208" s="209"/>
      <c r="D208" s="199" t="s">
        <v>143</v>
      </c>
      <c r="E208" s="210" t="s">
        <v>19</v>
      </c>
      <c r="F208" s="211" t="s">
        <v>332</v>
      </c>
      <c r="G208" s="209"/>
      <c r="H208" s="212">
        <v>0.6</v>
      </c>
      <c r="I208" s="213"/>
      <c r="J208" s="209"/>
      <c r="K208" s="209"/>
      <c r="L208" s="214"/>
      <c r="M208" s="215"/>
      <c r="N208" s="216"/>
      <c r="O208" s="216"/>
      <c r="P208" s="216"/>
      <c r="Q208" s="216"/>
      <c r="R208" s="216"/>
      <c r="S208" s="216"/>
      <c r="T208" s="217"/>
      <c r="AT208" s="218" t="s">
        <v>143</v>
      </c>
      <c r="AU208" s="218" t="s">
        <v>81</v>
      </c>
      <c r="AV208" s="14" t="s">
        <v>81</v>
      </c>
      <c r="AW208" s="14" t="s">
        <v>33</v>
      </c>
      <c r="AX208" s="14" t="s">
        <v>79</v>
      </c>
      <c r="AY208" s="218" t="s">
        <v>132</v>
      </c>
    </row>
    <row r="209" spans="1:65" s="2" customFormat="1" ht="21.75" customHeight="1">
      <c r="A209" s="35"/>
      <c r="B209" s="36"/>
      <c r="C209" s="179" t="s">
        <v>333</v>
      </c>
      <c r="D209" s="179" t="s">
        <v>134</v>
      </c>
      <c r="E209" s="180" t="s">
        <v>334</v>
      </c>
      <c r="F209" s="181" t="s">
        <v>335</v>
      </c>
      <c r="G209" s="182" t="s">
        <v>137</v>
      </c>
      <c r="H209" s="183">
        <v>100</v>
      </c>
      <c r="I209" s="184"/>
      <c r="J209" s="185">
        <f>ROUND(I209*H209,2)</f>
        <v>0</v>
      </c>
      <c r="K209" s="181" t="s">
        <v>138</v>
      </c>
      <c r="L209" s="40"/>
      <c r="M209" s="186" t="s">
        <v>19</v>
      </c>
      <c r="N209" s="187" t="s">
        <v>43</v>
      </c>
      <c r="O209" s="65"/>
      <c r="P209" s="188">
        <f>O209*H209</f>
        <v>0</v>
      </c>
      <c r="Q209" s="188">
        <v>0</v>
      </c>
      <c r="R209" s="188">
        <f>Q209*H209</f>
        <v>0</v>
      </c>
      <c r="S209" s="188">
        <v>1.4</v>
      </c>
      <c r="T209" s="189">
        <f>S209*H209</f>
        <v>140</v>
      </c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R209" s="190" t="s">
        <v>139</v>
      </c>
      <c r="AT209" s="190" t="s">
        <v>134</v>
      </c>
      <c r="AU209" s="190" t="s">
        <v>81</v>
      </c>
      <c r="AY209" s="18" t="s">
        <v>132</v>
      </c>
      <c r="BE209" s="191">
        <f>IF(N209="základní",J209,0)</f>
        <v>0</v>
      </c>
      <c r="BF209" s="191">
        <f>IF(N209="snížená",J209,0)</f>
        <v>0</v>
      </c>
      <c r="BG209" s="191">
        <f>IF(N209="zákl. přenesená",J209,0)</f>
        <v>0</v>
      </c>
      <c r="BH209" s="191">
        <f>IF(N209="sníž. přenesená",J209,0)</f>
        <v>0</v>
      </c>
      <c r="BI209" s="191">
        <f>IF(N209="nulová",J209,0)</f>
        <v>0</v>
      </c>
      <c r="BJ209" s="18" t="s">
        <v>79</v>
      </c>
      <c r="BK209" s="191">
        <f>ROUND(I209*H209,2)</f>
        <v>0</v>
      </c>
      <c r="BL209" s="18" t="s">
        <v>139</v>
      </c>
      <c r="BM209" s="190" t="s">
        <v>336</v>
      </c>
    </row>
    <row r="210" spans="1:65" s="2" customFormat="1" ht="10.199999999999999">
      <c r="A210" s="35"/>
      <c r="B210" s="36"/>
      <c r="C210" s="37"/>
      <c r="D210" s="192" t="s">
        <v>141</v>
      </c>
      <c r="E210" s="37"/>
      <c r="F210" s="193" t="s">
        <v>337</v>
      </c>
      <c r="G210" s="37"/>
      <c r="H210" s="37"/>
      <c r="I210" s="194"/>
      <c r="J210" s="37"/>
      <c r="K210" s="37"/>
      <c r="L210" s="40"/>
      <c r="M210" s="195"/>
      <c r="N210" s="196"/>
      <c r="O210" s="65"/>
      <c r="P210" s="65"/>
      <c r="Q210" s="65"/>
      <c r="R210" s="65"/>
      <c r="S210" s="65"/>
      <c r="T210" s="66"/>
      <c r="U210" s="35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  <c r="AT210" s="18" t="s">
        <v>141</v>
      </c>
      <c r="AU210" s="18" t="s">
        <v>81</v>
      </c>
    </row>
    <row r="211" spans="1:65" s="13" customFormat="1" ht="10.199999999999999">
      <c r="B211" s="197"/>
      <c r="C211" s="198"/>
      <c r="D211" s="199" t="s">
        <v>143</v>
      </c>
      <c r="E211" s="200" t="s">
        <v>19</v>
      </c>
      <c r="F211" s="201" t="s">
        <v>338</v>
      </c>
      <c r="G211" s="198"/>
      <c r="H211" s="200" t="s">
        <v>19</v>
      </c>
      <c r="I211" s="202"/>
      <c r="J211" s="198"/>
      <c r="K211" s="198"/>
      <c r="L211" s="203"/>
      <c r="M211" s="204"/>
      <c r="N211" s="205"/>
      <c r="O211" s="205"/>
      <c r="P211" s="205"/>
      <c r="Q211" s="205"/>
      <c r="R211" s="205"/>
      <c r="S211" s="205"/>
      <c r="T211" s="206"/>
      <c r="AT211" s="207" t="s">
        <v>143</v>
      </c>
      <c r="AU211" s="207" t="s">
        <v>81</v>
      </c>
      <c r="AV211" s="13" t="s">
        <v>79</v>
      </c>
      <c r="AW211" s="13" t="s">
        <v>33</v>
      </c>
      <c r="AX211" s="13" t="s">
        <v>72</v>
      </c>
      <c r="AY211" s="207" t="s">
        <v>132</v>
      </c>
    </row>
    <row r="212" spans="1:65" s="14" customFormat="1" ht="10.199999999999999">
      <c r="B212" s="208"/>
      <c r="C212" s="209"/>
      <c r="D212" s="199" t="s">
        <v>143</v>
      </c>
      <c r="E212" s="210" t="s">
        <v>19</v>
      </c>
      <c r="F212" s="211" t="s">
        <v>339</v>
      </c>
      <c r="G212" s="209"/>
      <c r="H212" s="212">
        <v>100</v>
      </c>
      <c r="I212" s="213"/>
      <c r="J212" s="209"/>
      <c r="K212" s="209"/>
      <c r="L212" s="214"/>
      <c r="M212" s="215"/>
      <c r="N212" s="216"/>
      <c r="O212" s="216"/>
      <c r="P212" s="216"/>
      <c r="Q212" s="216"/>
      <c r="R212" s="216"/>
      <c r="S212" s="216"/>
      <c r="T212" s="217"/>
      <c r="AT212" s="218" t="s">
        <v>143</v>
      </c>
      <c r="AU212" s="218" t="s">
        <v>81</v>
      </c>
      <c r="AV212" s="14" t="s">
        <v>81</v>
      </c>
      <c r="AW212" s="14" t="s">
        <v>33</v>
      </c>
      <c r="AX212" s="14" t="s">
        <v>79</v>
      </c>
      <c r="AY212" s="218" t="s">
        <v>132</v>
      </c>
    </row>
    <row r="213" spans="1:65" s="2" customFormat="1" ht="24.15" customHeight="1">
      <c r="A213" s="35"/>
      <c r="B213" s="36"/>
      <c r="C213" s="179" t="s">
        <v>340</v>
      </c>
      <c r="D213" s="179" t="s">
        <v>134</v>
      </c>
      <c r="E213" s="180" t="s">
        <v>341</v>
      </c>
      <c r="F213" s="181" t="s">
        <v>342</v>
      </c>
      <c r="G213" s="182" t="s">
        <v>137</v>
      </c>
      <c r="H213" s="183">
        <v>8620.9599999999991</v>
      </c>
      <c r="I213" s="184"/>
      <c r="J213" s="185">
        <f>ROUND(I213*H213,2)</f>
        <v>0</v>
      </c>
      <c r="K213" s="181" t="s">
        <v>138</v>
      </c>
      <c r="L213" s="40"/>
      <c r="M213" s="186" t="s">
        <v>19</v>
      </c>
      <c r="N213" s="187" t="s">
        <v>43</v>
      </c>
      <c r="O213" s="65"/>
      <c r="P213" s="188">
        <f>O213*H213</f>
        <v>0</v>
      </c>
      <c r="Q213" s="188">
        <v>0</v>
      </c>
      <c r="R213" s="188">
        <f>Q213*H213</f>
        <v>0</v>
      </c>
      <c r="S213" s="188">
        <v>0.18</v>
      </c>
      <c r="T213" s="189">
        <f>S213*H213</f>
        <v>1551.7727999999997</v>
      </c>
      <c r="U213" s="35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R213" s="190" t="s">
        <v>139</v>
      </c>
      <c r="AT213" s="190" t="s">
        <v>134</v>
      </c>
      <c r="AU213" s="190" t="s">
        <v>81</v>
      </c>
      <c r="AY213" s="18" t="s">
        <v>132</v>
      </c>
      <c r="BE213" s="191">
        <f>IF(N213="základní",J213,0)</f>
        <v>0</v>
      </c>
      <c r="BF213" s="191">
        <f>IF(N213="snížená",J213,0)</f>
        <v>0</v>
      </c>
      <c r="BG213" s="191">
        <f>IF(N213="zákl. přenesená",J213,0)</f>
        <v>0</v>
      </c>
      <c r="BH213" s="191">
        <f>IF(N213="sníž. přenesená",J213,0)</f>
        <v>0</v>
      </c>
      <c r="BI213" s="191">
        <f>IF(N213="nulová",J213,0)</f>
        <v>0</v>
      </c>
      <c r="BJ213" s="18" t="s">
        <v>79</v>
      </c>
      <c r="BK213" s="191">
        <f>ROUND(I213*H213,2)</f>
        <v>0</v>
      </c>
      <c r="BL213" s="18" t="s">
        <v>139</v>
      </c>
      <c r="BM213" s="190" t="s">
        <v>343</v>
      </c>
    </row>
    <row r="214" spans="1:65" s="2" customFormat="1" ht="10.199999999999999">
      <c r="A214" s="35"/>
      <c r="B214" s="36"/>
      <c r="C214" s="37"/>
      <c r="D214" s="192" t="s">
        <v>141</v>
      </c>
      <c r="E214" s="37"/>
      <c r="F214" s="193" t="s">
        <v>344</v>
      </c>
      <c r="G214" s="37"/>
      <c r="H214" s="37"/>
      <c r="I214" s="194"/>
      <c r="J214" s="37"/>
      <c r="K214" s="37"/>
      <c r="L214" s="40"/>
      <c r="M214" s="195"/>
      <c r="N214" s="196"/>
      <c r="O214" s="65"/>
      <c r="P214" s="65"/>
      <c r="Q214" s="65"/>
      <c r="R214" s="65"/>
      <c r="S214" s="65"/>
      <c r="T214" s="66"/>
      <c r="U214" s="35"/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  <c r="AT214" s="18" t="s">
        <v>141</v>
      </c>
      <c r="AU214" s="18" t="s">
        <v>81</v>
      </c>
    </row>
    <row r="215" spans="1:65" s="14" customFormat="1" ht="10.199999999999999">
      <c r="B215" s="208"/>
      <c r="C215" s="209"/>
      <c r="D215" s="199" t="s">
        <v>143</v>
      </c>
      <c r="E215" s="210" t="s">
        <v>19</v>
      </c>
      <c r="F215" s="211" t="s">
        <v>345</v>
      </c>
      <c r="G215" s="209"/>
      <c r="H215" s="212">
        <v>8620.9599999999991</v>
      </c>
      <c r="I215" s="213"/>
      <c r="J215" s="209"/>
      <c r="K215" s="209"/>
      <c r="L215" s="214"/>
      <c r="M215" s="215"/>
      <c r="N215" s="216"/>
      <c r="O215" s="216"/>
      <c r="P215" s="216"/>
      <c r="Q215" s="216"/>
      <c r="R215" s="216"/>
      <c r="S215" s="216"/>
      <c r="T215" s="217"/>
      <c r="AT215" s="218" t="s">
        <v>143</v>
      </c>
      <c r="AU215" s="218" t="s">
        <v>81</v>
      </c>
      <c r="AV215" s="14" t="s">
        <v>81</v>
      </c>
      <c r="AW215" s="14" t="s">
        <v>33</v>
      </c>
      <c r="AX215" s="14" t="s">
        <v>79</v>
      </c>
      <c r="AY215" s="218" t="s">
        <v>132</v>
      </c>
    </row>
    <row r="216" spans="1:65" s="2" customFormat="1" ht="16.5" customHeight="1">
      <c r="A216" s="35"/>
      <c r="B216" s="36"/>
      <c r="C216" s="179" t="s">
        <v>346</v>
      </c>
      <c r="D216" s="179" t="s">
        <v>134</v>
      </c>
      <c r="E216" s="180" t="s">
        <v>347</v>
      </c>
      <c r="F216" s="181" t="s">
        <v>348</v>
      </c>
      <c r="G216" s="182" t="s">
        <v>179</v>
      </c>
      <c r="H216" s="183">
        <v>1000</v>
      </c>
      <c r="I216" s="184"/>
      <c r="J216" s="185">
        <f>ROUND(I216*H216,2)</f>
        <v>0</v>
      </c>
      <c r="K216" s="181" t="s">
        <v>138</v>
      </c>
      <c r="L216" s="40"/>
      <c r="M216" s="186" t="s">
        <v>19</v>
      </c>
      <c r="N216" s="187" t="s">
        <v>43</v>
      </c>
      <c r="O216" s="65"/>
      <c r="P216" s="188">
        <f>O216*H216</f>
        <v>0</v>
      </c>
      <c r="Q216" s="188">
        <v>0</v>
      </c>
      <c r="R216" s="188">
        <f>Q216*H216</f>
        <v>0</v>
      </c>
      <c r="S216" s="188">
        <v>1</v>
      </c>
      <c r="T216" s="189">
        <f>S216*H216</f>
        <v>1000</v>
      </c>
      <c r="U216" s="35"/>
      <c r="V216" s="35"/>
      <c r="W216" s="35"/>
      <c r="X216" s="35"/>
      <c r="Y216" s="35"/>
      <c r="Z216" s="35"/>
      <c r="AA216" s="35"/>
      <c r="AB216" s="35"/>
      <c r="AC216" s="35"/>
      <c r="AD216" s="35"/>
      <c r="AE216" s="35"/>
      <c r="AR216" s="190" t="s">
        <v>139</v>
      </c>
      <c r="AT216" s="190" t="s">
        <v>134</v>
      </c>
      <c r="AU216" s="190" t="s">
        <v>81</v>
      </c>
      <c r="AY216" s="18" t="s">
        <v>132</v>
      </c>
      <c r="BE216" s="191">
        <f>IF(N216="základní",J216,0)</f>
        <v>0</v>
      </c>
      <c r="BF216" s="191">
        <f>IF(N216="snížená",J216,0)</f>
        <v>0</v>
      </c>
      <c r="BG216" s="191">
        <f>IF(N216="zákl. přenesená",J216,0)</f>
        <v>0</v>
      </c>
      <c r="BH216" s="191">
        <f>IF(N216="sníž. přenesená",J216,0)</f>
        <v>0</v>
      </c>
      <c r="BI216" s="191">
        <f>IF(N216="nulová",J216,0)</f>
        <v>0</v>
      </c>
      <c r="BJ216" s="18" t="s">
        <v>79</v>
      </c>
      <c r="BK216" s="191">
        <f>ROUND(I216*H216,2)</f>
        <v>0</v>
      </c>
      <c r="BL216" s="18" t="s">
        <v>139</v>
      </c>
      <c r="BM216" s="190" t="s">
        <v>349</v>
      </c>
    </row>
    <row r="217" spans="1:65" s="2" customFormat="1" ht="10.199999999999999">
      <c r="A217" s="35"/>
      <c r="B217" s="36"/>
      <c r="C217" s="37"/>
      <c r="D217" s="192" t="s">
        <v>141</v>
      </c>
      <c r="E217" s="37"/>
      <c r="F217" s="193" t="s">
        <v>350</v>
      </c>
      <c r="G217" s="37"/>
      <c r="H217" s="37"/>
      <c r="I217" s="194"/>
      <c r="J217" s="37"/>
      <c r="K217" s="37"/>
      <c r="L217" s="40"/>
      <c r="M217" s="195"/>
      <c r="N217" s="196"/>
      <c r="O217" s="65"/>
      <c r="P217" s="65"/>
      <c r="Q217" s="65"/>
      <c r="R217" s="65"/>
      <c r="S217" s="65"/>
      <c r="T217" s="66"/>
      <c r="U217" s="35"/>
      <c r="V217" s="35"/>
      <c r="W217" s="35"/>
      <c r="X217" s="35"/>
      <c r="Y217" s="35"/>
      <c r="Z217" s="35"/>
      <c r="AA217" s="35"/>
      <c r="AB217" s="35"/>
      <c r="AC217" s="35"/>
      <c r="AD217" s="35"/>
      <c r="AE217" s="35"/>
      <c r="AT217" s="18" t="s">
        <v>141</v>
      </c>
      <c r="AU217" s="18" t="s">
        <v>81</v>
      </c>
    </row>
    <row r="218" spans="1:65" s="2" customFormat="1" ht="28.8">
      <c r="A218" s="35"/>
      <c r="B218" s="36"/>
      <c r="C218" s="37"/>
      <c r="D218" s="199" t="s">
        <v>248</v>
      </c>
      <c r="E218" s="37"/>
      <c r="F218" s="230" t="s">
        <v>351</v>
      </c>
      <c r="G218" s="37"/>
      <c r="H218" s="37"/>
      <c r="I218" s="194"/>
      <c r="J218" s="37"/>
      <c r="K218" s="37"/>
      <c r="L218" s="40"/>
      <c r="M218" s="195"/>
      <c r="N218" s="196"/>
      <c r="O218" s="65"/>
      <c r="P218" s="65"/>
      <c r="Q218" s="65"/>
      <c r="R218" s="65"/>
      <c r="S218" s="65"/>
      <c r="T218" s="66"/>
      <c r="U218" s="35"/>
      <c r="V218" s="35"/>
      <c r="W218" s="35"/>
      <c r="X218" s="35"/>
      <c r="Y218" s="35"/>
      <c r="Z218" s="35"/>
      <c r="AA218" s="35"/>
      <c r="AB218" s="35"/>
      <c r="AC218" s="35"/>
      <c r="AD218" s="35"/>
      <c r="AE218" s="35"/>
      <c r="AT218" s="18" t="s">
        <v>248</v>
      </c>
      <c r="AU218" s="18" t="s">
        <v>81</v>
      </c>
    </row>
    <row r="219" spans="1:65" s="12" customFormat="1" ht="22.8" customHeight="1">
      <c r="B219" s="163"/>
      <c r="C219" s="164"/>
      <c r="D219" s="165" t="s">
        <v>71</v>
      </c>
      <c r="E219" s="177" t="s">
        <v>352</v>
      </c>
      <c r="F219" s="177" t="s">
        <v>353</v>
      </c>
      <c r="G219" s="164"/>
      <c r="H219" s="164"/>
      <c r="I219" s="167"/>
      <c r="J219" s="178">
        <f>BK219</f>
        <v>0</v>
      </c>
      <c r="K219" s="164"/>
      <c r="L219" s="169"/>
      <c r="M219" s="170"/>
      <c r="N219" s="171"/>
      <c r="O219" s="171"/>
      <c r="P219" s="172">
        <f>SUM(P220:P246)</f>
        <v>0</v>
      </c>
      <c r="Q219" s="171"/>
      <c r="R219" s="172">
        <f>SUM(R220:R246)</f>
        <v>0</v>
      </c>
      <c r="S219" s="171"/>
      <c r="T219" s="173">
        <f>SUM(T220:T246)</f>
        <v>0</v>
      </c>
      <c r="AR219" s="174" t="s">
        <v>79</v>
      </c>
      <c r="AT219" s="175" t="s">
        <v>71</v>
      </c>
      <c r="AU219" s="175" t="s">
        <v>79</v>
      </c>
      <c r="AY219" s="174" t="s">
        <v>132</v>
      </c>
      <c r="BK219" s="176">
        <f>SUM(BK220:BK246)</f>
        <v>0</v>
      </c>
    </row>
    <row r="220" spans="1:65" s="2" customFormat="1" ht="16.5" customHeight="1">
      <c r="A220" s="35"/>
      <c r="B220" s="36"/>
      <c r="C220" s="179" t="s">
        <v>354</v>
      </c>
      <c r="D220" s="179" t="s">
        <v>134</v>
      </c>
      <c r="E220" s="180" t="s">
        <v>355</v>
      </c>
      <c r="F220" s="181" t="s">
        <v>356</v>
      </c>
      <c r="G220" s="182" t="s">
        <v>179</v>
      </c>
      <c r="H220" s="183">
        <v>2851.0169999999998</v>
      </c>
      <c r="I220" s="184"/>
      <c r="J220" s="185">
        <f>ROUND(I220*H220,2)</f>
        <v>0</v>
      </c>
      <c r="K220" s="181" t="s">
        <v>138</v>
      </c>
      <c r="L220" s="40"/>
      <c r="M220" s="186" t="s">
        <v>19</v>
      </c>
      <c r="N220" s="187" t="s">
        <v>43</v>
      </c>
      <c r="O220" s="65"/>
      <c r="P220" s="188">
        <f>O220*H220</f>
        <v>0</v>
      </c>
      <c r="Q220" s="188">
        <v>0</v>
      </c>
      <c r="R220" s="188">
        <f>Q220*H220</f>
        <v>0</v>
      </c>
      <c r="S220" s="188">
        <v>0</v>
      </c>
      <c r="T220" s="189">
        <f>S220*H220</f>
        <v>0</v>
      </c>
      <c r="U220" s="35"/>
      <c r="V220" s="35"/>
      <c r="W220" s="35"/>
      <c r="X220" s="35"/>
      <c r="Y220" s="35"/>
      <c r="Z220" s="35"/>
      <c r="AA220" s="35"/>
      <c r="AB220" s="35"/>
      <c r="AC220" s="35"/>
      <c r="AD220" s="35"/>
      <c r="AE220" s="35"/>
      <c r="AR220" s="190" t="s">
        <v>139</v>
      </c>
      <c r="AT220" s="190" t="s">
        <v>134</v>
      </c>
      <c r="AU220" s="190" t="s">
        <v>81</v>
      </c>
      <c r="AY220" s="18" t="s">
        <v>132</v>
      </c>
      <c r="BE220" s="191">
        <f>IF(N220="základní",J220,0)</f>
        <v>0</v>
      </c>
      <c r="BF220" s="191">
        <f>IF(N220="snížená",J220,0)</f>
        <v>0</v>
      </c>
      <c r="BG220" s="191">
        <f>IF(N220="zákl. přenesená",J220,0)</f>
        <v>0</v>
      </c>
      <c r="BH220" s="191">
        <f>IF(N220="sníž. přenesená",J220,0)</f>
        <v>0</v>
      </c>
      <c r="BI220" s="191">
        <f>IF(N220="nulová",J220,0)</f>
        <v>0</v>
      </c>
      <c r="BJ220" s="18" t="s">
        <v>79</v>
      </c>
      <c r="BK220" s="191">
        <f>ROUND(I220*H220,2)</f>
        <v>0</v>
      </c>
      <c r="BL220" s="18" t="s">
        <v>139</v>
      </c>
      <c r="BM220" s="190" t="s">
        <v>357</v>
      </c>
    </row>
    <row r="221" spans="1:65" s="2" customFormat="1" ht="10.199999999999999">
      <c r="A221" s="35"/>
      <c r="B221" s="36"/>
      <c r="C221" s="37"/>
      <c r="D221" s="192" t="s">
        <v>141</v>
      </c>
      <c r="E221" s="37"/>
      <c r="F221" s="193" t="s">
        <v>358</v>
      </c>
      <c r="G221" s="37"/>
      <c r="H221" s="37"/>
      <c r="I221" s="194"/>
      <c r="J221" s="37"/>
      <c r="K221" s="37"/>
      <c r="L221" s="40"/>
      <c r="M221" s="195"/>
      <c r="N221" s="196"/>
      <c r="O221" s="65"/>
      <c r="P221" s="65"/>
      <c r="Q221" s="65"/>
      <c r="R221" s="65"/>
      <c r="S221" s="65"/>
      <c r="T221" s="66"/>
      <c r="U221" s="35"/>
      <c r="V221" s="35"/>
      <c r="W221" s="35"/>
      <c r="X221" s="35"/>
      <c r="Y221" s="35"/>
      <c r="Z221" s="35"/>
      <c r="AA221" s="35"/>
      <c r="AB221" s="35"/>
      <c r="AC221" s="35"/>
      <c r="AD221" s="35"/>
      <c r="AE221" s="35"/>
      <c r="AT221" s="18" t="s">
        <v>141</v>
      </c>
      <c r="AU221" s="18" t="s">
        <v>81</v>
      </c>
    </row>
    <row r="222" spans="1:65" s="2" customFormat="1" ht="403.2">
      <c r="A222" s="35"/>
      <c r="B222" s="36"/>
      <c r="C222" s="37"/>
      <c r="D222" s="199" t="s">
        <v>248</v>
      </c>
      <c r="E222" s="37"/>
      <c r="F222" s="230" t="s">
        <v>359</v>
      </c>
      <c r="G222" s="37"/>
      <c r="H222" s="37"/>
      <c r="I222" s="194"/>
      <c r="J222" s="37"/>
      <c r="K222" s="37"/>
      <c r="L222" s="40"/>
      <c r="M222" s="195"/>
      <c r="N222" s="196"/>
      <c r="O222" s="65"/>
      <c r="P222" s="65"/>
      <c r="Q222" s="65"/>
      <c r="R222" s="65"/>
      <c r="S222" s="65"/>
      <c r="T222" s="66"/>
      <c r="U222" s="35"/>
      <c r="V222" s="35"/>
      <c r="W222" s="35"/>
      <c r="X222" s="35"/>
      <c r="Y222" s="35"/>
      <c r="Z222" s="35"/>
      <c r="AA222" s="35"/>
      <c r="AB222" s="35"/>
      <c r="AC222" s="35"/>
      <c r="AD222" s="35"/>
      <c r="AE222" s="35"/>
      <c r="AT222" s="18" t="s">
        <v>248</v>
      </c>
      <c r="AU222" s="18" t="s">
        <v>81</v>
      </c>
    </row>
    <row r="223" spans="1:65" s="2" customFormat="1" ht="24.15" customHeight="1">
      <c r="A223" s="35"/>
      <c r="B223" s="36"/>
      <c r="C223" s="179" t="s">
        <v>360</v>
      </c>
      <c r="D223" s="179" t="s">
        <v>134</v>
      </c>
      <c r="E223" s="180" t="s">
        <v>361</v>
      </c>
      <c r="F223" s="181" t="s">
        <v>362</v>
      </c>
      <c r="G223" s="182" t="s">
        <v>179</v>
      </c>
      <c r="H223" s="183">
        <v>353.09300000000002</v>
      </c>
      <c r="I223" s="184"/>
      <c r="J223" s="185">
        <f>ROUND(I223*H223,2)</f>
        <v>0</v>
      </c>
      <c r="K223" s="181" t="s">
        <v>138</v>
      </c>
      <c r="L223" s="40"/>
      <c r="M223" s="186" t="s">
        <v>19</v>
      </c>
      <c r="N223" s="187" t="s">
        <v>43</v>
      </c>
      <c r="O223" s="65"/>
      <c r="P223" s="188">
        <f>O223*H223</f>
        <v>0</v>
      </c>
      <c r="Q223" s="188">
        <v>0</v>
      </c>
      <c r="R223" s="188">
        <f>Q223*H223</f>
        <v>0</v>
      </c>
      <c r="S223" s="188">
        <v>0</v>
      </c>
      <c r="T223" s="189">
        <f>S223*H223</f>
        <v>0</v>
      </c>
      <c r="U223" s="35"/>
      <c r="V223" s="35"/>
      <c r="W223" s="35"/>
      <c r="X223" s="35"/>
      <c r="Y223" s="35"/>
      <c r="Z223" s="35"/>
      <c r="AA223" s="35"/>
      <c r="AB223" s="35"/>
      <c r="AC223" s="35"/>
      <c r="AD223" s="35"/>
      <c r="AE223" s="35"/>
      <c r="AR223" s="190" t="s">
        <v>139</v>
      </c>
      <c r="AT223" s="190" t="s">
        <v>134</v>
      </c>
      <c r="AU223" s="190" t="s">
        <v>81</v>
      </c>
      <c r="AY223" s="18" t="s">
        <v>132</v>
      </c>
      <c r="BE223" s="191">
        <f>IF(N223="základní",J223,0)</f>
        <v>0</v>
      </c>
      <c r="BF223" s="191">
        <f>IF(N223="snížená",J223,0)</f>
        <v>0</v>
      </c>
      <c r="BG223" s="191">
        <f>IF(N223="zákl. přenesená",J223,0)</f>
        <v>0</v>
      </c>
      <c r="BH223" s="191">
        <f>IF(N223="sníž. přenesená",J223,0)</f>
        <v>0</v>
      </c>
      <c r="BI223" s="191">
        <f>IF(N223="nulová",J223,0)</f>
        <v>0</v>
      </c>
      <c r="BJ223" s="18" t="s">
        <v>79</v>
      </c>
      <c r="BK223" s="191">
        <f>ROUND(I223*H223,2)</f>
        <v>0</v>
      </c>
      <c r="BL223" s="18" t="s">
        <v>139</v>
      </c>
      <c r="BM223" s="190" t="s">
        <v>363</v>
      </c>
    </row>
    <row r="224" spans="1:65" s="2" customFormat="1" ht="10.199999999999999">
      <c r="A224" s="35"/>
      <c r="B224" s="36"/>
      <c r="C224" s="37"/>
      <c r="D224" s="192" t="s">
        <v>141</v>
      </c>
      <c r="E224" s="37"/>
      <c r="F224" s="193" t="s">
        <v>364</v>
      </c>
      <c r="G224" s="37"/>
      <c r="H224" s="37"/>
      <c r="I224" s="194"/>
      <c r="J224" s="37"/>
      <c r="K224" s="37"/>
      <c r="L224" s="40"/>
      <c r="M224" s="195"/>
      <c r="N224" s="196"/>
      <c r="O224" s="65"/>
      <c r="P224" s="65"/>
      <c r="Q224" s="65"/>
      <c r="R224" s="65"/>
      <c r="S224" s="65"/>
      <c r="T224" s="66"/>
      <c r="U224" s="35"/>
      <c r="V224" s="35"/>
      <c r="W224" s="35"/>
      <c r="X224" s="35"/>
      <c r="Y224" s="35"/>
      <c r="Z224" s="35"/>
      <c r="AA224" s="35"/>
      <c r="AB224" s="35"/>
      <c r="AC224" s="35"/>
      <c r="AD224" s="35"/>
      <c r="AE224" s="35"/>
      <c r="AT224" s="18" t="s">
        <v>141</v>
      </c>
      <c r="AU224" s="18" t="s">
        <v>81</v>
      </c>
    </row>
    <row r="225" spans="1:65" s="2" customFormat="1" ht="24.15" customHeight="1">
      <c r="A225" s="35"/>
      <c r="B225" s="36"/>
      <c r="C225" s="179" t="s">
        <v>365</v>
      </c>
      <c r="D225" s="179" t="s">
        <v>134</v>
      </c>
      <c r="E225" s="180" t="s">
        <v>366</v>
      </c>
      <c r="F225" s="181" t="s">
        <v>367</v>
      </c>
      <c r="G225" s="182" t="s">
        <v>179</v>
      </c>
      <c r="H225" s="183">
        <v>1200</v>
      </c>
      <c r="I225" s="184"/>
      <c r="J225" s="185">
        <f>ROUND(I225*H225,2)</f>
        <v>0</v>
      </c>
      <c r="K225" s="181" t="s">
        <v>138</v>
      </c>
      <c r="L225" s="40"/>
      <c r="M225" s="186" t="s">
        <v>19</v>
      </c>
      <c r="N225" s="187" t="s">
        <v>43</v>
      </c>
      <c r="O225" s="65"/>
      <c r="P225" s="188">
        <f>O225*H225</f>
        <v>0</v>
      </c>
      <c r="Q225" s="188">
        <v>0</v>
      </c>
      <c r="R225" s="188">
        <f>Q225*H225</f>
        <v>0</v>
      </c>
      <c r="S225" s="188">
        <v>0</v>
      </c>
      <c r="T225" s="189">
        <f>S225*H225</f>
        <v>0</v>
      </c>
      <c r="U225" s="35"/>
      <c r="V225" s="35"/>
      <c r="W225" s="35"/>
      <c r="X225" s="35"/>
      <c r="Y225" s="35"/>
      <c r="Z225" s="35"/>
      <c r="AA225" s="35"/>
      <c r="AB225" s="35"/>
      <c r="AC225" s="35"/>
      <c r="AD225" s="35"/>
      <c r="AE225" s="35"/>
      <c r="AR225" s="190" t="s">
        <v>139</v>
      </c>
      <c r="AT225" s="190" t="s">
        <v>134</v>
      </c>
      <c r="AU225" s="190" t="s">
        <v>81</v>
      </c>
      <c r="AY225" s="18" t="s">
        <v>132</v>
      </c>
      <c r="BE225" s="191">
        <f>IF(N225="základní",J225,0)</f>
        <v>0</v>
      </c>
      <c r="BF225" s="191">
        <f>IF(N225="snížená",J225,0)</f>
        <v>0</v>
      </c>
      <c r="BG225" s="191">
        <f>IF(N225="zákl. přenesená",J225,0)</f>
        <v>0</v>
      </c>
      <c r="BH225" s="191">
        <f>IF(N225="sníž. přenesená",J225,0)</f>
        <v>0</v>
      </c>
      <c r="BI225" s="191">
        <f>IF(N225="nulová",J225,0)</f>
        <v>0</v>
      </c>
      <c r="BJ225" s="18" t="s">
        <v>79</v>
      </c>
      <c r="BK225" s="191">
        <f>ROUND(I225*H225,2)</f>
        <v>0</v>
      </c>
      <c r="BL225" s="18" t="s">
        <v>139</v>
      </c>
      <c r="BM225" s="190" t="s">
        <v>368</v>
      </c>
    </row>
    <row r="226" spans="1:65" s="2" customFormat="1" ht="10.199999999999999">
      <c r="A226" s="35"/>
      <c r="B226" s="36"/>
      <c r="C226" s="37"/>
      <c r="D226" s="192" t="s">
        <v>141</v>
      </c>
      <c r="E226" s="37"/>
      <c r="F226" s="193" t="s">
        <v>369</v>
      </c>
      <c r="G226" s="37"/>
      <c r="H226" s="37"/>
      <c r="I226" s="194"/>
      <c r="J226" s="37"/>
      <c r="K226" s="37"/>
      <c r="L226" s="40"/>
      <c r="M226" s="195"/>
      <c r="N226" s="196"/>
      <c r="O226" s="65"/>
      <c r="P226" s="65"/>
      <c r="Q226" s="65"/>
      <c r="R226" s="65"/>
      <c r="S226" s="65"/>
      <c r="T226" s="66"/>
      <c r="U226" s="35"/>
      <c r="V226" s="35"/>
      <c r="W226" s="35"/>
      <c r="X226" s="35"/>
      <c r="Y226" s="35"/>
      <c r="Z226" s="35"/>
      <c r="AA226" s="35"/>
      <c r="AB226" s="35"/>
      <c r="AC226" s="35"/>
      <c r="AD226" s="35"/>
      <c r="AE226" s="35"/>
      <c r="AT226" s="18" t="s">
        <v>141</v>
      </c>
      <c r="AU226" s="18" t="s">
        <v>81</v>
      </c>
    </row>
    <row r="227" spans="1:65" s="2" customFormat="1" ht="21.75" customHeight="1">
      <c r="A227" s="35"/>
      <c r="B227" s="36"/>
      <c r="C227" s="179" t="s">
        <v>370</v>
      </c>
      <c r="D227" s="179" t="s">
        <v>134</v>
      </c>
      <c r="E227" s="180" t="s">
        <v>371</v>
      </c>
      <c r="F227" s="181" t="s">
        <v>372</v>
      </c>
      <c r="G227" s="182" t="s">
        <v>179</v>
      </c>
      <c r="H227" s="183">
        <v>3048.942</v>
      </c>
      <c r="I227" s="184"/>
      <c r="J227" s="185">
        <f>ROUND(I227*H227,2)</f>
        <v>0</v>
      </c>
      <c r="K227" s="181" t="s">
        <v>138</v>
      </c>
      <c r="L227" s="40"/>
      <c r="M227" s="186" t="s">
        <v>19</v>
      </c>
      <c r="N227" s="187" t="s">
        <v>43</v>
      </c>
      <c r="O227" s="65"/>
      <c r="P227" s="188">
        <f>O227*H227</f>
        <v>0</v>
      </c>
      <c r="Q227" s="188">
        <v>0</v>
      </c>
      <c r="R227" s="188">
        <f>Q227*H227</f>
        <v>0</v>
      </c>
      <c r="S227" s="188">
        <v>0</v>
      </c>
      <c r="T227" s="189">
        <f>S227*H227</f>
        <v>0</v>
      </c>
      <c r="U227" s="35"/>
      <c r="V227" s="35"/>
      <c r="W227" s="35"/>
      <c r="X227" s="35"/>
      <c r="Y227" s="35"/>
      <c r="Z227" s="35"/>
      <c r="AA227" s="35"/>
      <c r="AB227" s="35"/>
      <c r="AC227" s="35"/>
      <c r="AD227" s="35"/>
      <c r="AE227" s="35"/>
      <c r="AR227" s="190" t="s">
        <v>139</v>
      </c>
      <c r="AT227" s="190" t="s">
        <v>134</v>
      </c>
      <c r="AU227" s="190" t="s">
        <v>81</v>
      </c>
      <c r="AY227" s="18" t="s">
        <v>132</v>
      </c>
      <c r="BE227" s="191">
        <f>IF(N227="základní",J227,0)</f>
        <v>0</v>
      </c>
      <c r="BF227" s="191">
        <f>IF(N227="snížená",J227,0)</f>
        <v>0</v>
      </c>
      <c r="BG227" s="191">
        <f>IF(N227="zákl. přenesená",J227,0)</f>
        <v>0</v>
      </c>
      <c r="BH227" s="191">
        <f>IF(N227="sníž. přenesená",J227,0)</f>
        <v>0</v>
      </c>
      <c r="BI227" s="191">
        <f>IF(N227="nulová",J227,0)</f>
        <v>0</v>
      </c>
      <c r="BJ227" s="18" t="s">
        <v>79</v>
      </c>
      <c r="BK227" s="191">
        <f>ROUND(I227*H227,2)</f>
        <v>0</v>
      </c>
      <c r="BL227" s="18" t="s">
        <v>139</v>
      </c>
      <c r="BM227" s="190" t="s">
        <v>373</v>
      </c>
    </row>
    <row r="228" spans="1:65" s="2" customFormat="1" ht="10.199999999999999">
      <c r="A228" s="35"/>
      <c r="B228" s="36"/>
      <c r="C228" s="37"/>
      <c r="D228" s="192" t="s">
        <v>141</v>
      </c>
      <c r="E228" s="37"/>
      <c r="F228" s="193" t="s">
        <v>374</v>
      </c>
      <c r="G228" s="37"/>
      <c r="H228" s="37"/>
      <c r="I228" s="194"/>
      <c r="J228" s="37"/>
      <c r="K228" s="37"/>
      <c r="L228" s="40"/>
      <c r="M228" s="195"/>
      <c r="N228" s="196"/>
      <c r="O228" s="65"/>
      <c r="P228" s="65"/>
      <c r="Q228" s="65"/>
      <c r="R228" s="65"/>
      <c r="S228" s="65"/>
      <c r="T228" s="66"/>
      <c r="U228" s="35"/>
      <c r="V228" s="35"/>
      <c r="W228" s="35"/>
      <c r="X228" s="35"/>
      <c r="Y228" s="35"/>
      <c r="Z228" s="35"/>
      <c r="AA228" s="35"/>
      <c r="AB228" s="35"/>
      <c r="AC228" s="35"/>
      <c r="AD228" s="35"/>
      <c r="AE228" s="35"/>
      <c r="AT228" s="18" t="s">
        <v>141</v>
      </c>
      <c r="AU228" s="18" t="s">
        <v>81</v>
      </c>
    </row>
    <row r="229" spans="1:65" s="13" customFormat="1" ht="10.199999999999999">
      <c r="B229" s="197"/>
      <c r="C229" s="198"/>
      <c r="D229" s="199" t="s">
        <v>143</v>
      </c>
      <c r="E229" s="200" t="s">
        <v>19</v>
      </c>
      <c r="F229" s="201" t="s">
        <v>375</v>
      </c>
      <c r="G229" s="198"/>
      <c r="H229" s="200" t="s">
        <v>19</v>
      </c>
      <c r="I229" s="202"/>
      <c r="J229" s="198"/>
      <c r="K229" s="198"/>
      <c r="L229" s="203"/>
      <c r="M229" s="204"/>
      <c r="N229" s="205"/>
      <c r="O229" s="205"/>
      <c r="P229" s="205"/>
      <c r="Q229" s="205"/>
      <c r="R229" s="205"/>
      <c r="S229" s="205"/>
      <c r="T229" s="206"/>
      <c r="AT229" s="207" t="s">
        <v>143</v>
      </c>
      <c r="AU229" s="207" t="s">
        <v>81</v>
      </c>
      <c r="AV229" s="13" t="s">
        <v>79</v>
      </c>
      <c r="AW229" s="13" t="s">
        <v>33</v>
      </c>
      <c r="AX229" s="13" t="s">
        <v>72</v>
      </c>
      <c r="AY229" s="207" t="s">
        <v>132</v>
      </c>
    </row>
    <row r="230" spans="1:65" s="14" customFormat="1" ht="10.199999999999999">
      <c r="B230" s="208"/>
      <c r="C230" s="209"/>
      <c r="D230" s="199" t="s">
        <v>143</v>
      </c>
      <c r="E230" s="210" t="s">
        <v>19</v>
      </c>
      <c r="F230" s="211" t="s">
        <v>376</v>
      </c>
      <c r="G230" s="209"/>
      <c r="H230" s="212">
        <v>2851.0169999999998</v>
      </c>
      <c r="I230" s="213"/>
      <c r="J230" s="209"/>
      <c r="K230" s="209"/>
      <c r="L230" s="214"/>
      <c r="M230" s="215"/>
      <c r="N230" s="216"/>
      <c r="O230" s="216"/>
      <c r="P230" s="216"/>
      <c r="Q230" s="216"/>
      <c r="R230" s="216"/>
      <c r="S230" s="216"/>
      <c r="T230" s="217"/>
      <c r="AT230" s="218" t="s">
        <v>143</v>
      </c>
      <c r="AU230" s="218" t="s">
        <v>81</v>
      </c>
      <c r="AV230" s="14" t="s">
        <v>81</v>
      </c>
      <c r="AW230" s="14" t="s">
        <v>33</v>
      </c>
      <c r="AX230" s="14" t="s">
        <v>72</v>
      </c>
      <c r="AY230" s="218" t="s">
        <v>132</v>
      </c>
    </row>
    <row r="231" spans="1:65" s="13" customFormat="1" ht="10.199999999999999">
      <c r="B231" s="197"/>
      <c r="C231" s="198"/>
      <c r="D231" s="199" t="s">
        <v>143</v>
      </c>
      <c r="E231" s="200" t="s">
        <v>19</v>
      </c>
      <c r="F231" s="201" t="s">
        <v>377</v>
      </c>
      <c r="G231" s="198"/>
      <c r="H231" s="200" t="s">
        <v>19</v>
      </c>
      <c r="I231" s="202"/>
      <c r="J231" s="198"/>
      <c r="K231" s="198"/>
      <c r="L231" s="203"/>
      <c r="M231" s="204"/>
      <c r="N231" s="205"/>
      <c r="O231" s="205"/>
      <c r="P231" s="205"/>
      <c r="Q231" s="205"/>
      <c r="R231" s="205"/>
      <c r="S231" s="205"/>
      <c r="T231" s="206"/>
      <c r="AT231" s="207" t="s">
        <v>143</v>
      </c>
      <c r="AU231" s="207" t="s">
        <v>81</v>
      </c>
      <c r="AV231" s="13" t="s">
        <v>79</v>
      </c>
      <c r="AW231" s="13" t="s">
        <v>33</v>
      </c>
      <c r="AX231" s="13" t="s">
        <v>72</v>
      </c>
      <c r="AY231" s="207" t="s">
        <v>132</v>
      </c>
    </row>
    <row r="232" spans="1:65" s="14" customFormat="1" ht="10.199999999999999">
      <c r="B232" s="208"/>
      <c r="C232" s="209"/>
      <c r="D232" s="199" t="s">
        <v>143</v>
      </c>
      <c r="E232" s="210" t="s">
        <v>19</v>
      </c>
      <c r="F232" s="211" t="s">
        <v>378</v>
      </c>
      <c r="G232" s="209"/>
      <c r="H232" s="212">
        <v>197.92500000000001</v>
      </c>
      <c r="I232" s="213"/>
      <c r="J232" s="209"/>
      <c r="K232" s="209"/>
      <c r="L232" s="214"/>
      <c r="M232" s="215"/>
      <c r="N232" s="216"/>
      <c r="O232" s="216"/>
      <c r="P232" s="216"/>
      <c r="Q232" s="216"/>
      <c r="R232" s="216"/>
      <c r="S232" s="216"/>
      <c r="T232" s="217"/>
      <c r="AT232" s="218" t="s">
        <v>143</v>
      </c>
      <c r="AU232" s="218" t="s">
        <v>81</v>
      </c>
      <c r="AV232" s="14" t="s">
        <v>81</v>
      </c>
      <c r="AW232" s="14" t="s">
        <v>33</v>
      </c>
      <c r="AX232" s="14" t="s">
        <v>72</v>
      </c>
      <c r="AY232" s="218" t="s">
        <v>132</v>
      </c>
    </row>
    <row r="233" spans="1:65" s="15" customFormat="1" ht="10.199999999999999">
      <c r="B233" s="219"/>
      <c r="C233" s="220"/>
      <c r="D233" s="199" t="s">
        <v>143</v>
      </c>
      <c r="E233" s="221" t="s">
        <v>19</v>
      </c>
      <c r="F233" s="222" t="s">
        <v>192</v>
      </c>
      <c r="G233" s="220"/>
      <c r="H233" s="223">
        <v>3048.942</v>
      </c>
      <c r="I233" s="224"/>
      <c r="J233" s="220"/>
      <c r="K233" s="220"/>
      <c r="L233" s="225"/>
      <c r="M233" s="226"/>
      <c r="N233" s="227"/>
      <c r="O233" s="227"/>
      <c r="P233" s="227"/>
      <c r="Q233" s="227"/>
      <c r="R233" s="227"/>
      <c r="S233" s="227"/>
      <c r="T233" s="228"/>
      <c r="AT233" s="229" t="s">
        <v>143</v>
      </c>
      <c r="AU233" s="229" t="s">
        <v>81</v>
      </c>
      <c r="AV233" s="15" t="s">
        <v>139</v>
      </c>
      <c r="AW233" s="15" t="s">
        <v>33</v>
      </c>
      <c r="AX233" s="15" t="s">
        <v>79</v>
      </c>
      <c r="AY233" s="229" t="s">
        <v>132</v>
      </c>
    </row>
    <row r="234" spans="1:65" s="2" customFormat="1" ht="16.5" customHeight="1">
      <c r="A234" s="35"/>
      <c r="B234" s="36"/>
      <c r="C234" s="179" t="s">
        <v>379</v>
      </c>
      <c r="D234" s="179" t="s">
        <v>134</v>
      </c>
      <c r="E234" s="180" t="s">
        <v>380</v>
      </c>
      <c r="F234" s="181" t="s">
        <v>381</v>
      </c>
      <c r="G234" s="182" t="s">
        <v>179</v>
      </c>
      <c r="H234" s="183">
        <v>5579.8050000000003</v>
      </c>
      <c r="I234" s="184"/>
      <c r="J234" s="185">
        <f>ROUND(I234*H234,2)</f>
        <v>0</v>
      </c>
      <c r="K234" s="181" t="s">
        <v>138</v>
      </c>
      <c r="L234" s="40"/>
      <c r="M234" s="186" t="s">
        <v>19</v>
      </c>
      <c r="N234" s="187" t="s">
        <v>43</v>
      </c>
      <c r="O234" s="65"/>
      <c r="P234" s="188">
        <f>O234*H234</f>
        <v>0</v>
      </c>
      <c r="Q234" s="188">
        <v>0</v>
      </c>
      <c r="R234" s="188">
        <f>Q234*H234</f>
        <v>0</v>
      </c>
      <c r="S234" s="188">
        <v>0</v>
      </c>
      <c r="T234" s="189">
        <f>S234*H234</f>
        <v>0</v>
      </c>
      <c r="U234" s="35"/>
      <c r="V234" s="35"/>
      <c r="W234" s="35"/>
      <c r="X234" s="35"/>
      <c r="Y234" s="35"/>
      <c r="Z234" s="35"/>
      <c r="AA234" s="35"/>
      <c r="AB234" s="35"/>
      <c r="AC234" s="35"/>
      <c r="AD234" s="35"/>
      <c r="AE234" s="35"/>
      <c r="AR234" s="190" t="s">
        <v>139</v>
      </c>
      <c r="AT234" s="190" t="s">
        <v>134</v>
      </c>
      <c r="AU234" s="190" t="s">
        <v>81</v>
      </c>
      <c r="AY234" s="18" t="s">
        <v>132</v>
      </c>
      <c r="BE234" s="191">
        <f>IF(N234="základní",J234,0)</f>
        <v>0</v>
      </c>
      <c r="BF234" s="191">
        <f>IF(N234="snížená",J234,0)</f>
        <v>0</v>
      </c>
      <c r="BG234" s="191">
        <f>IF(N234="zákl. přenesená",J234,0)</f>
        <v>0</v>
      </c>
      <c r="BH234" s="191">
        <f>IF(N234="sníž. přenesená",J234,0)</f>
        <v>0</v>
      </c>
      <c r="BI234" s="191">
        <f>IF(N234="nulová",J234,0)</f>
        <v>0</v>
      </c>
      <c r="BJ234" s="18" t="s">
        <v>79</v>
      </c>
      <c r="BK234" s="191">
        <f>ROUND(I234*H234,2)</f>
        <v>0</v>
      </c>
      <c r="BL234" s="18" t="s">
        <v>139</v>
      </c>
      <c r="BM234" s="190" t="s">
        <v>382</v>
      </c>
    </row>
    <row r="235" spans="1:65" s="2" customFormat="1" ht="10.199999999999999">
      <c r="A235" s="35"/>
      <c r="B235" s="36"/>
      <c r="C235" s="37"/>
      <c r="D235" s="192" t="s">
        <v>141</v>
      </c>
      <c r="E235" s="37"/>
      <c r="F235" s="193" t="s">
        <v>383</v>
      </c>
      <c r="G235" s="37"/>
      <c r="H235" s="37"/>
      <c r="I235" s="194"/>
      <c r="J235" s="37"/>
      <c r="K235" s="37"/>
      <c r="L235" s="40"/>
      <c r="M235" s="195"/>
      <c r="N235" s="196"/>
      <c r="O235" s="65"/>
      <c r="P235" s="65"/>
      <c r="Q235" s="65"/>
      <c r="R235" s="65"/>
      <c r="S235" s="65"/>
      <c r="T235" s="66"/>
      <c r="U235" s="35"/>
      <c r="V235" s="35"/>
      <c r="W235" s="35"/>
      <c r="X235" s="35"/>
      <c r="Y235" s="35"/>
      <c r="Z235" s="35"/>
      <c r="AA235" s="35"/>
      <c r="AB235" s="35"/>
      <c r="AC235" s="35"/>
      <c r="AD235" s="35"/>
      <c r="AE235" s="35"/>
      <c r="AT235" s="18" t="s">
        <v>141</v>
      </c>
      <c r="AU235" s="18" t="s">
        <v>81</v>
      </c>
    </row>
    <row r="236" spans="1:65" s="13" customFormat="1" ht="10.199999999999999">
      <c r="B236" s="197"/>
      <c r="C236" s="198"/>
      <c r="D236" s="199" t="s">
        <v>143</v>
      </c>
      <c r="E236" s="200" t="s">
        <v>19</v>
      </c>
      <c r="F236" s="201" t="s">
        <v>377</v>
      </c>
      <c r="G236" s="198"/>
      <c r="H236" s="200" t="s">
        <v>19</v>
      </c>
      <c r="I236" s="202"/>
      <c r="J236" s="198"/>
      <c r="K236" s="198"/>
      <c r="L236" s="203"/>
      <c r="M236" s="204"/>
      <c r="N236" s="205"/>
      <c r="O236" s="205"/>
      <c r="P236" s="205"/>
      <c r="Q236" s="205"/>
      <c r="R236" s="205"/>
      <c r="S236" s="205"/>
      <c r="T236" s="206"/>
      <c r="AT236" s="207" t="s">
        <v>143</v>
      </c>
      <c r="AU236" s="207" t="s">
        <v>81</v>
      </c>
      <c r="AV236" s="13" t="s">
        <v>79</v>
      </c>
      <c r="AW236" s="13" t="s">
        <v>33</v>
      </c>
      <c r="AX236" s="13" t="s">
        <v>72</v>
      </c>
      <c r="AY236" s="207" t="s">
        <v>132</v>
      </c>
    </row>
    <row r="237" spans="1:65" s="14" customFormat="1" ht="10.199999999999999">
      <c r="B237" s="208"/>
      <c r="C237" s="209"/>
      <c r="D237" s="199" t="s">
        <v>143</v>
      </c>
      <c r="E237" s="210" t="s">
        <v>19</v>
      </c>
      <c r="F237" s="211" t="s">
        <v>384</v>
      </c>
      <c r="G237" s="209"/>
      <c r="H237" s="212">
        <v>4948.125</v>
      </c>
      <c r="I237" s="213"/>
      <c r="J237" s="209"/>
      <c r="K237" s="209"/>
      <c r="L237" s="214"/>
      <c r="M237" s="215"/>
      <c r="N237" s="216"/>
      <c r="O237" s="216"/>
      <c r="P237" s="216"/>
      <c r="Q237" s="216"/>
      <c r="R237" s="216"/>
      <c r="S237" s="216"/>
      <c r="T237" s="217"/>
      <c r="AT237" s="218" t="s">
        <v>143</v>
      </c>
      <c r="AU237" s="218" t="s">
        <v>81</v>
      </c>
      <c r="AV237" s="14" t="s">
        <v>81</v>
      </c>
      <c r="AW237" s="14" t="s">
        <v>33</v>
      </c>
      <c r="AX237" s="14" t="s">
        <v>72</v>
      </c>
      <c r="AY237" s="218" t="s">
        <v>132</v>
      </c>
    </row>
    <row r="238" spans="1:65" s="13" customFormat="1" ht="10.199999999999999">
      <c r="B238" s="197"/>
      <c r="C238" s="198"/>
      <c r="D238" s="199" t="s">
        <v>143</v>
      </c>
      <c r="E238" s="200" t="s">
        <v>19</v>
      </c>
      <c r="F238" s="201" t="s">
        <v>385</v>
      </c>
      <c r="G238" s="198"/>
      <c r="H238" s="200" t="s">
        <v>19</v>
      </c>
      <c r="I238" s="202"/>
      <c r="J238" s="198"/>
      <c r="K238" s="198"/>
      <c r="L238" s="203"/>
      <c r="M238" s="204"/>
      <c r="N238" s="205"/>
      <c r="O238" s="205"/>
      <c r="P238" s="205"/>
      <c r="Q238" s="205"/>
      <c r="R238" s="205"/>
      <c r="S238" s="205"/>
      <c r="T238" s="206"/>
      <c r="AT238" s="207" t="s">
        <v>143</v>
      </c>
      <c r="AU238" s="207" t="s">
        <v>81</v>
      </c>
      <c r="AV238" s="13" t="s">
        <v>79</v>
      </c>
      <c r="AW238" s="13" t="s">
        <v>33</v>
      </c>
      <c r="AX238" s="13" t="s">
        <v>72</v>
      </c>
      <c r="AY238" s="207" t="s">
        <v>132</v>
      </c>
    </row>
    <row r="239" spans="1:65" s="14" customFormat="1" ht="10.199999999999999">
      <c r="B239" s="208"/>
      <c r="C239" s="209"/>
      <c r="D239" s="199" t="s">
        <v>143</v>
      </c>
      <c r="E239" s="210" t="s">
        <v>19</v>
      </c>
      <c r="F239" s="211" t="s">
        <v>386</v>
      </c>
      <c r="G239" s="209"/>
      <c r="H239" s="212">
        <v>631.67999999999995</v>
      </c>
      <c r="I239" s="213"/>
      <c r="J239" s="209"/>
      <c r="K239" s="209"/>
      <c r="L239" s="214"/>
      <c r="M239" s="215"/>
      <c r="N239" s="216"/>
      <c r="O239" s="216"/>
      <c r="P239" s="216"/>
      <c r="Q239" s="216"/>
      <c r="R239" s="216"/>
      <c r="S239" s="216"/>
      <c r="T239" s="217"/>
      <c r="AT239" s="218" t="s">
        <v>143</v>
      </c>
      <c r="AU239" s="218" t="s">
        <v>81</v>
      </c>
      <c r="AV239" s="14" t="s">
        <v>81</v>
      </c>
      <c r="AW239" s="14" t="s">
        <v>33</v>
      </c>
      <c r="AX239" s="14" t="s">
        <v>72</v>
      </c>
      <c r="AY239" s="218" t="s">
        <v>132</v>
      </c>
    </row>
    <row r="240" spans="1:65" s="15" customFormat="1" ht="10.199999999999999">
      <c r="B240" s="219"/>
      <c r="C240" s="220"/>
      <c r="D240" s="199" t="s">
        <v>143</v>
      </c>
      <c r="E240" s="221" t="s">
        <v>19</v>
      </c>
      <c r="F240" s="222" t="s">
        <v>192</v>
      </c>
      <c r="G240" s="220"/>
      <c r="H240" s="223">
        <v>5579.8050000000003</v>
      </c>
      <c r="I240" s="224"/>
      <c r="J240" s="220"/>
      <c r="K240" s="220"/>
      <c r="L240" s="225"/>
      <c r="M240" s="226"/>
      <c r="N240" s="227"/>
      <c r="O240" s="227"/>
      <c r="P240" s="227"/>
      <c r="Q240" s="227"/>
      <c r="R240" s="227"/>
      <c r="S240" s="227"/>
      <c r="T240" s="228"/>
      <c r="AT240" s="229" t="s">
        <v>143</v>
      </c>
      <c r="AU240" s="229" t="s">
        <v>81</v>
      </c>
      <c r="AV240" s="15" t="s">
        <v>139</v>
      </c>
      <c r="AW240" s="15" t="s">
        <v>33</v>
      </c>
      <c r="AX240" s="15" t="s">
        <v>79</v>
      </c>
      <c r="AY240" s="229" t="s">
        <v>132</v>
      </c>
    </row>
    <row r="241" spans="1:65" s="2" customFormat="1" ht="24.15" customHeight="1">
      <c r="A241" s="35"/>
      <c r="B241" s="36"/>
      <c r="C241" s="179" t="s">
        <v>387</v>
      </c>
      <c r="D241" s="179" t="s">
        <v>134</v>
      </c>
      <c r="E241" s="180" t="s">
        <v>388</v>
      </c>
      <c r="F241" s="181" t="s">
        <v>389</v>
      </c>
      <c r="G241" s="182" t="s">
        <v>179</v>
      </c>
      <c r="H241" s="183">
        <v>50</v>
      </c>
      <c r="I241" s="184"/>
      <c r="J241" s="185">
        <f>ROUND(I241*H241,2)</f>
        <v>0</v>
      </c>
      <c r="K241" s="181" t="s">
        <v>138</v>
      </c>
      <c r="L241" s="40"/>
      <c r="M241" s="186" t="s">
        <v>19</v>
      </c>
      <c r="N241" s="187" t="s">
        <v>43</v>
      </c>
      <c r="O241" s="65"/>
      <c r="P241" s="188">
        <f>O241*H241</f>
        <v>0</v>
      </c>
      <c r="Q241" s="188">
        <v>0</v>
      </c>
      <c r="R241" s="188">
        <f>Q241*H241</f>
        <v>0</v>
      </c>
      <c r="S241" s="188">
        <v>0</v>
      </c>
      <c r="T241" s="189">
        <f>S241*H241</f>
        <v>0</v>
      </c>
      <c r="U241" s="35"/>
      <c r="V241" s="35"/>
      <c r="W241" s="35"/>
      <c r="X241" s="35"/>
      <c r="Y241" s="35"/>
      <c r="Z241" s="35"/>
      <c r="AA241" s="35"/>
      <c r="AB241" s="35"/>
      <c r="AC241" s="35"/>
      <c r="AD241" s="35"/>
      <c r="AE241" s="35"/>
      <c r="AR241" s="190" t="s">
        <v>139</v>
      </c>
      <c r="AT241" s="190" t="s">
        <v>134</v>
      </c>
      <c r="AU241" s="190" t="s">
        <v>81</v>
      </c>
      <c r="AY241" s="18" t="s">
        <v>132</v>
      </c>
      <c r="BE241" s="191">
        <f>IF(N241="základní",J241,0)</f>
        <v>0</v>
      </c>
      <c r="BF241" s="191">
        <f>IF(N241="snížená",J241,0)</f>
        <v>0</v>
      </c>
      <c r="BG241" s="191">
        <f>IF(N241="zákl. přenesená",J241,0)</f>
        <v>0</v>
      </c>
      <c r="BH241" s="191">
        <f>IF(N241="sníž. přenesená",J241,0)</f>
        <v>0</v>
      </c>
      <c r="BI241" s="191">
        <f>IF(N241="nulová",J241,0)</f>
        <v>0</v>
      </c>
      <c r="BJ241" s="18" t="s">
        <v>79</v>
      </c>
      <c r="BK241" s="191">
        <f>ROUND(I241*H241,2)</f>
        <v>0</v>
      </c>
      <c r="BL241" s="18" t="s">
        <v>139</v>
      </c>
      <c r="BM241" s="190" t="s">
        <v>390</v>
      </c>
    </row>
    <row r="242" spans="1:65" s="2" customFormat="1" ht="10.199999999999999">
      <c r="A242" s="35"/>
      <c r="B242" s="36"/>
      <c r="C242" s="37"/>
      <c r="D242" s="192" t="s">
        <v>141</v>
      </c>
      <c r="E242" s="37"/>
      <c r="F242" s="193" t="s">
        <v>391</v>
      </c>
      <c r="G242" s="37"/>
      <c r="H242" s="37"/>
      <c r="I242" s="194"/>
      <c r="J242" s="37"/>
      <c r="K242" s="37"/>
      <c r="L242" s="40"/>
      <c r="M242" s="195"/>
      <c r="N242" s="196"/>
      <c r="O242" s="65"/>
      <c r="P242" s="65"/>
      <c r="Q242" s="65"/>
      <c r="R242" s="65"/>
      <c r="S242" s="65"/>
      <c r="T242" s="66"/>
      <c r="U242" s="35"/>
      <c r="V242" s="35"/>
      <c r="W242" s="35"/>
      <c r="X242" s="35"/>
      <c r="Y242" s="35"/>
      <c r="Z242" s="35"/>
      <c r="AA242" s="35"/>
      <c r="AB242" s="35"/>
      <c r="AC242" s="35"/>
      <c r="AD242" s="35"/>
      <c r="AE242" s="35"/>
      <c r="AT242" s="18" t="s">
        <v>141</v>
      </c>
      <c r="AU242" s="18" t="s">
        <v>81</v>
      </c>
    </row>
    <row r="243" spans="1:65" s="2" customFormat="1" ht="24.15" customHeight="1">
      <c r="A243" s="35"/>
      <c r="B243" s="36"/>
      <c r="C243" s="179" t="s">
        <v>392</v>
      </c>
      <c r="D243" s="179" t="s">
        <v>134</v>
      </c>
      <c r="E243" s="180" t="s">
        <v>393</v>
      </c>
      <c r="F243" s="181" t="s">
        <v>394</v>
      </c>
      <c r="G243" s="182" t="s">
        <v>179</v>
      </c>
      <c r="H243" s="183">
        <v>7.9249999999999998</v>
      </c>
      <c r="I243" s="184"/>
      <c r="J243" s="185">
        <f>ROUND(I243*H243,2)</f>
        <v>0</v>
      </c>
      <c r="K243" s="181" t="s">
        <v>138</v>
      </c>
      <c r="L243" s="40"/>
      <c r="M243" s="186" t="s">
        <v>19</v>
      </c>
      <c r="N243" s="187" t="s">
        <v>43</v>
      </c>
      <c r="O243" s="65"/>
      <c r="P243" s="188">
        <f>O243*H243</f>
        <v>0</v>
      </c>
      <c r="Q243" s="188">
        <v>0</v>
      </c>
      <c r="R243" s="188">
        <f>Q243*H243</f>
        <v>0</v>
      </c>
      <c r="S243" s="188">
        <v>0</v>
      </c>
      <c r="T243" s="189">
        <f>S243*H243</f>
        <v>0</v>
      </c>
      <c r="U243" s="35"/>
      <c r="V243" s="35"/>
      <c r="W243" s="35"/>
      <c r="X243" s="35"/>
      <c r="Y243" s="35"/>
      <c r="Z243" s="35"/>
      <c r="AA243" s="35"/>
      <c r="AB243" s="35"/>
      <c r="AC243" s="35"/>
      <c r="AD243" s="35"/>
      <c r="AE243" s="35"/>
      <c r="AR243" s="190" t="s">
        <v>139</v>
      </c>
      <c r="AT243" s="190" t="s">
        <v>134</v>
      </c>
      <c r="AU243" s="190" t="s">
        <v>81</v>
      </c>
      <c r="AY243" s="18" t="s">
        <v>132</v>
      </c>
      <c r="BE243" s="191">
        <f>IF(N243="základní",J243,0)</f>
        <v>0</v>
      </c>
      <c r="BF243" s="191">
        <f>IF(N243="snížená",J243,0)</f>
        <v>0</v>
      </c>
      <c r="BG243" s="191">
        <f>IF(N243="zákl. přenesená",J243,0)</f>
        <v>0</v>
      </c>
      <c r="BH243" s="191">
        <f>IF(N243="sníž. přenesená",J243,0)</f>
        <v>0</v>
      </c>
      <c r="BI243" s="191">
        <f>IF(N243="nulová",J243,0)</f>
        <v>0</v>
      </c>
      <c r="BJ243" s="18" t="s">
        <v>79</v>
      </c>
      <c r="BK243" s="191">
        <f>ROUND(I243*H243,2)</f>
        <v>0</v>
      </c>
      <c r="BL243" s="18" t="s">
        <v>139</v>
      </c>
      <c r="BM243" s="190" t="s">
        <v>395</v>
      </c>
    </row>
    <row r="244" spans="1:65" s="2" customFormat="1" ht="10.199999999999999">
      <c r="A244" s="35"/>
      <c r="B244" s="36"/>
      <c r="C244" s="37"/>
      <c r="D244" s="192" t="s">
        <v>141</v>
      </c>
      <c r="E244" s="37"/>
      <c r="F244" s="193" t="s">
        <v>396</v>
      </c>
      <c r="G244" s="37"/>
      <c r="H244" s="37"/>
      <c r="I244" s="194"/>
      <c r="J244" s="37"/>
      <c r="K244" s="37"/>
      <c r="L244" s="40"/>
      <c r="M244" s="195"/>
      <c r="N244" s="196"/>
      <c r="O244" s="65"/>
      <c r="P244" s="65"/>
      <c r="Q244" s="65"/>
      <c r="R244" s="65"/>
      <c r="S244" s="65"/>
      <c r="T244" s="66"/>
      <c r="U244" s="35"/>
      <c r="V244" s="35"/>
      <c r="W244" s="35"/>
      <c r="X244" s="35"/>
      <c r="Y244" s="35"/>
      <c r="Z244" s="35"/>
      <c r="AA244" s="35"/>
      <c r="AB244" s="35"/>
      <c r="AC244" s="35"/>
      <c r="AD244" s="35"/>
      <c r="AE244" s="35"/>
      <c r="AT244" s="18" t="s">
        <v>141</v>
      </c>
      <c r="AU244" s="18" t="s">
        <v>81</v>
      </c>
    </row>
    <row r="245" spans="1:65" s="2" customFormat="1" ht="24.15" customHeight="1">
      <c r="A245" s="35"/>
      <c r="B245" s="36"/>
      <c r="C245" s="179" t="s">
        <v>397</v>
      </c>
      <c r="D245" s="179" t="s">
        <v>134</v>
      </c>
      <c r="E245" s="180" t="s">
        <v>398</v>
      </c>
      <c r="F245" s="181" t="s">
        <v>399</v>
      </c>
      <c r="G245" s="182" t="s">
        <v>179</v>
      </c>
      <c r="H245" s="183">
        <v>140</v>
      </c>
      <c r="I245" s="184"/>
      <c r="J245" s="185">
        <f>ROUND(I245*H245,2)</f>
        <v>0</v>
      </c>
      <c r="K245" s="181" t="s">
        <v>138</v>
      </c>
      <c r="L245" s="40"/>
      <c r="M245" s="186" t="s">
        <v>19</v>
      </c>
      <c r="N245" s="187" t="s">
        <v>43</v>
      </c>
      <c r="O245" s="65"/>
      <c r="P245" s="188">
        <f>O245*H245</f>
        <v>0</v>
      </c>
      <c r="Q245" s="188">
        <v>0</v>
      </c>
      <c r="R245" s="188">
        <f>Q245*H245</f>
        <v>0</v>
      </c>
      <c r="S245" s="188">
        <v>0</v>
      </c>
      <c r="T245" s="189">
        <f>S245*H245</f>
        <v>0</v>
      </c>
      <c r="U245" s="35"/>
      <c r="V245" s="35"/>
      <c r="W245" s="35"/>
      <c r="X245" s="35"/>
      <c r="Y245" s="35"/>
      <c r="Z245" s="35"/>
      <c r="AA245" s="35"/>
      <c r="AB245" s="35"/>
      <c r="AC245" s="35"/>
      <c r="AD245" s="35"/>
      <c r="AE245" s="35"/>
      <c r="AR245" s="190" t="s">
        <v>139</v>
      </c>
      <c r="AT245" s="190" t="s">
        <v>134</v>
      </c>
      <c r="AU245" s="190" t="s">
        <v>81</v>
      </c>
      <c r="AY245" s="18" t="s">
        <v>132</v>
      </c>
      <c r="BE245" s="191">
        <f>IF(N245="základní",J245,0)</f>
        <v>0</v>
      </c>
      <c r="BF245" s="191">
        <f>IF(N245="snížená",J245,0)</f>
        <v>0</v>
      </c>
      <c r="BG245" s="191">
        <f>IF(N245="zákl. přenesená",J245,0)</f>
        <v>0</v>
      </c>
      <c r="BH245" s="191">
        <f>IF(N245="sníž. přenesená",J245,0)</f>
        <v>0</v>
      </c>
      <c r="BI245" s="191">
        <f>IF(N245="nulová",J245,0)</f>
        <v>0</v>
      </c>
      <c r="BJ245" s="18" t="s">
        <v>79</v>
      </c>
      <c r="BK245" s="191">
        <f>ROUND(I245*H245,2)</f>
        <v>0</v>
      </c>
      <c r="BL245" s="18" t="s">
        <v>139</v>
      </c>
      <c r="BM245" s="190" t="s">
        <v>400</v>
      </c>
    </row>
    <row r="246" spans="1:65" s="2" customFormat="1" ht="10.199999999999999">
      <c r="A246" s="35"/>
      <c r="B246" s="36"/>
      <c r="C246" s="37"/>
      <c r="D246" s="192" t="s">
        <v>141</v>
      </c>
      <c r="E246" s="37"/>
      <c r="F246" s="193" t="s">
        <v>401</v>
      </c>
      <c r="G246" s="37"/>
      <c r="H246" s="37"/>
      <c r="I246" s="194"/>
      <c r="J246" s="37"/>
      <c r="K246" s="37"/>
      <c r="L246" s="40"/>
      <c r="M246" s="195"/>
      <c r="N246" s="196"/>
      <c r="O246" s="65"/>
      <c r="P246" s="65"/>
      <c r="Q246" s="65"/>
      <c r="R246" s="65"/>
      <c r="S246" s="65"/>
      <c r="T246" s="66"/>
      <c r="U246" s="35"/>
      <c r="V246" s="35"/>
      <c r="W246" s="35"/>
      <c r="X246" s="35"/>
      <c r="Y246" s="35"/>
      <c r="Z246" s="35"/>
      <c r="AA246" s="35"/>
      <c r="AB246" s="35"/>
      <c r="AC246" s="35"/>
      <c r="AD246" s="35"/>
      <c r="AE246" s="35"/>
      <c r="AT246" s="18" t="s">
        <v>141</v>
      </c>
      <c r="AU246" s="18" t="s">
        <v>81</v>
      </c>
    </row>
    <row r="247" spans="1:65" s="12" customFormat="1" ht="22.8" customHeight="1">
      <c r="B247" s="163"/>
      <c r="C247" s="164"/>
      <c r="D247" s="165" t="s">
        <v>71</v>
      </c>
      <c r="E247" s="177" t="s">
        <v>402</v>
      </c>
      <c r="F247" s="177" t="s">
        <v>403</v>
      </c>
      <c r="G247" s="164"/>
      <c r="H247" s="164"/>
      <c r="I247" s="167"/>
      <c r="J247" s="178">
        <f>BK247</f>
        <v>0</v>
      </c>
      <c r="K247" s="164"/>
      <c r="L247" s="169"/>
      <c r="M247" s="170"/>
      <c r="N247" s="171"/>
      <c r="O247" s="171"/>
      <c r="P247" s="172">
        <f>SUM(P248:P249)</f>
        <v>0</v>
      </c>
      <c r="Q247" s="171"/>
      <c r="R247" s="172">
        <f>SUM(R248:R249)</f>
        <v>0</v>
      </c>
      <c r="S247" s="171"/>
      <c r="T247" s="173">
        <f>SUM(T248:T249)</f>
        <v>0</v>
      </c>
      <c r="AR247" s="174" t="s">
        <v>79</v>
      </c>
      <c r="AT247" s="175" t="s">
        <v>71</v>
      </c>
      <c r="AU247" s="175" t="s">
        <v>79</v>
      </c>
      <c r="AY247" s="174" t="s">
        <v>132</v>
      </c>
      <c r="BK247" s="176">
        <f>SUM(BK248:BK249)</f>
        <v>0</v>
      </c>
    </row>
    <row r="248" spans="1:65" s="2" customFormat="1" ht="16.5" customHeight="1">
      <c r="A248" s="35"/>
      <c r="B248" s="36"/>
      <c r="C248" s="179" t="s">
        <v>404</v>
      </c>
      <c r="D248" s="179" t="s">
        <v>134</v>
      </c>
      <c r="E248" s="180" t="s">
        <v>405</v>
      </c>
      <c r="F248" s="181" t="s">
        <v>406</v>
      </c>
      <c r="G248" s="182" t="s">
        <v>179</v>
      </c>
      <c r="H248" s="183">
        <v>36.598999999999997</v>
      </c>
      <c r="I248" s="184"/>
      <c r="J248" s="185">
        <f>ROUND(I248*H248,2)</f>
        <v>0</v>
      </c>
      <c r="K248" s="181" t="s">
        <v>138</v>
      </c>
      <c r="L248" s="40"/>
      <c r="M248" s="186" t="s">
        <v>19</v>
      </c>
      <c r="N248" s="187" t="s">
        <v>43</v>
      </c>
      <c r="O248" s="65"/>
      <c r="P248" s="188">
        <f>O248*H248</f>
        <v>0</v>
      </c>
      <c r="Q248" s="188">
        <v>0</v>
      </c>
      <c r="R248" s="188">
        <f>Q248*H248</f>
        <v>0</v>
      </c>
      <c r="S248" s="188">
        <v>0</v>
      </c>
      <c r="T248" s="189">
        <f>S248*H248</f>
        <v>0</v>
      </c>
      <c r="U248" s="35"/>
      <c r="V248" s="35"/>
      <c r="W248" s="35"/>
      <c r="X248" s="35"/>
      <c r="Y248" s="35"/>
      <c r="Z248" s="35"/>
      <c r="AA248" s="35"/>
      <c r="AB248" s="35"/>
      <c r="AC248" s="35"/>
      <c r="AD248" s="35"/>
      <c r="AE248" s="35"/>
      <c r="AR248" s="190" t="s">
        <v>139</v>
      </c>
      <c r="AT248" s="190" t="s">
        <v>134</v>
      </c>
      <c r="AU248" s="190" t="s">
        <v>81</v>
      </c>
      <c r="AY248" s="18" t="s">
        <v>132</v>
      </c>
      <c r="BE248" s="191">
        <f>IF(N248="základní",J248,0)</f>
        <v>0</v>
      </c>
      <c r="BF248" s="191">
        <f>IF(N248="snížená",J248,0)</f>
        <v>0</v>
      </c>
      <c r="BG248" s="191">
        <f>IF(N248="zákl. přenesená",J248,0)</f>
        <v>0</v>
      </c>
      <c r="BH248" s="191">
        <f>IF(N248="sníž. přenesená",J248,0)</f>
        <v>0</v>
      </c>
      <c r="BI248" s="191">
        <f>IF(N248="nulová",J248,0)</f>
        <v>0</v>
      </c>
      <c r="BJ248" s="18" t="s">
        <v>79</v>
      </c>
      <c r="BK248" s="191">
        <f>ROUND(I248*H248,2)</f>
        <v>0</v>
      </c>
      <c r="BL248" s="18" t="s">
        <v>139</v>
      </c>
      <c r="BM248" s="190" t="s">
        <v>407</v>
      </c>
    </row>
    <row r="249" spans="1:65" s="2" customFormat="1" ht="10.199999999999999">
      <c r="A249" s="35"/>
      <c r="B249" s="36"/>
      <c r="C249" s="37"/>
      <c r="D249" s="192" t="s">
        <v>141</v>
      </c>
      <c r="E249" s="37"/>
      <c r="F249" s="193" t="s">
        <v>408</v>
      </c>
      <c r="G249" s="37"/>
      <c r="H249" s="37"/>
      <c r="I249" s="194"/>
      <c r="J249" s="37"/>
      <c r="K249" s="37"/>
      <c r="L249" s="40"/>
      <c r="M249" s="195"/>
      <c r="N249" s="196"/>
      <c r="O249" s="65"/>
      <c r="P249" s="65"/>
      <c r="Q249" s="65"/>
      <c r="R249" s="65"/>
      <c r="S249" s="65"/>
      <c r="T249" s="66"/>
      <c r="U249" s="35"/>
      <c r="V249" s="35"/>
      <c r="W249" s="35"/>
      <c r="X249" s="35"/>
      <c r="Y249" s="35"/>
      <c r="Z249" s="35"/>
      <c r="AA249" s="35"/>
      <c r="AB249" s="35"/>
      <c r="AC249" s="35"/>
      <c r="AD249" s="35"/>
      <c r="AE249" s="35"/>
      <c r="AT249" s="18" t="s">
        <v>141</v>
      </c>
      <c r="AU249" s="18" t="s">
        <v>81</v>
      </c>
    </row>
    <row r="250" spans="1:65" s="12" customFormat="1" ht="25.95" customHeight="1">
      <c r="B250" s="163"/>
      <c r="C250" s="164"/>
      <c r="D250" s="165" t="s">
        <v>71</v>
      </c>
      <c r="E250" s="166" t="s">
        <v>409</v>
      </c>
      <c r="F250" s="166" t="s">
        <v>410</v>
      </c>
      <c r="G250" s="164"/>
      <c r="H250" s="164"/>
      <c r="I250" s="167"/>
      <c r="J250" s="168">
        <f>BK250</f>
        <v>0</v>
      </c>
      <c r="K250" s="164"/>
      <c r="L250" s="169"/>
      <c r="M250" s="170"/>
      <c r="N250" s="171"/>
      <c r="O250" s="171"/>
      <c r="P250" s="172">
        <f>P251+P255</f>
        <v>0</v>
      </c>
      <c r="Q250" s="171"/>
      <c r="R250" s="172">
        <f>R251+R255</f>
        <v>6.5544500000000006E-2</v>
      </c>
      <c r="S250" s="171"/>
      <c r="T250" s="173">
        <f>T251+T255</f>
        <v>107.924554</v>
      </c>
      <c r="AR250" s="174" t="s">
        <v>81</v>
      </c>
      <c r="AT250" s="175" t="s">
        <v>71</v>
      </c>
      <c r="AU250" s="175" t="s">
        <v>72</v>
      </c>
      <c r="AY250" s="174" t="s">
        <v>132</v>
      </c>
      <c r="BK250" s="176">
        <f>BK251+BK255</f>
        <v>0</v>
      </c>
    </row>
    <row r="251" spans="1:65" s="12" customFormat="1" ht="22.8" customHeight="1">
      <c r="B251" s="163"/>
      <c r="C251" s="164"/>
      <c r="D251" s="165" t="s">
        <v>71</v>
      </c>
      <c r="E251" s="177" t="s">
        <v>411</v>
      </c>
      <c r="F251" s="177" t="s">
        <v>412</v>
      </c>
      <c r="G251" s="164"/>
      <c r="H251" s="164"/>
      <c r="I251" s="167"/>
      <c r="J251" s="178">
        <f>BK251</f>
        <v>0</v>
      </c>
      <c r="K251" s="164"/>
      <c r="L251" s="169"/>
      <c r="M251" s="170"/>
      <c r="N251" s="171"/>
      <c r="O251" s="171"/>
      <c r="P251" s="172">
        <f>SUM(P252:P254)</f>
        <v>0</v>
      </c>
      <c r="Q251" s="171"/>
      <c r="R251" s="172">
        <f>SUM(R252:R254)</f>
        <v>0</v>
      </c>
      <c r="S251" s="171"/>
      <c r="T251" s="173">
        <f>SUM(T252:T254)</f>
        <v>7.9245540000000005</v>
      </c>
      <c r="AR251" s="174" t="s">
        <v>81</v>
      </c>
      <c r="AT251" s="175" t="s">
        <v>71</v>
      </c>
      <c r="AU251" s="175" t="s">
        <v>79</v>
      </c>
      <c r="AY251" s="174" t="s">
        <v>132</v>
      </c>
      <c r="BK251" s="176">
        <f>SUM(BK252:BK254)</f>
        <v>0</v>
      </c>
    </row>
    <row r="252" spans="1:65" s="2" customFormat="1" ht="21.75" customHeight="1">
      <c r="A252" s="35"/>
      <c r="B252" s="36"/>
      <c r="C252" s="179" t="s">
        <v>413</v>
      </c>
      <c r="D252" s="179" t="s">
        <v>134</v>
      </c>
      <c r="E252" s="180" t="s">
        <v>414</v>
      </c>
      <c r="F252" s="181" t="s">
        <v>415</v>
      </c>
      <c r="G252" s="182" t="s">
        <v>197</v>
      </c>
      <c r="H252" s="183">
        <v>480.27600000000001</v>
      </c>
      <c r="I252" s="184"/>
      <c r="J252" s="185">
        <f>ROUND(I252*H252,2)</f>
        <v>0</v>
      </c>
      <c r="K252" s="181" t="s">
        <v>138</v>
      </c>
      <c r="L252" s="40"/>
      <c r="M252" s="186" t="s">
        <v>19</v>
      </c>
      <c r="N252" s="187" t="s">
        <v>43</v>
      </c>
      <c r="O252" s="65"/>
      <c r="P252" s="188">
        <f>O252*H252</f>
        <v>0</v>
      </c>
      <c r="Q252" s="188">
        <v>0</v>
      </c>
      <c r="R252" s="188">
        <f>Q252*H252</f>
        <v>0</v>
      </c>
      <c r="S252" s="188">
        <v>1.6500000000000001E-2</v>
      </c>
      <c r="T252" s="189">
        <f>S252*H252</f>
        <v>7.9245540000000005</v>
      </c>
      <c r="U252" s="35"/>
      <c r="V252" s="35"/>
      <c r="W252" s="35"/>
      <c r="X252" s="35"/>
      <c r="Y252" s="35"/>
      <c r="Z252" s="35"/>
      <c r="AA252" s="35"/>
      <c r="AB252" s="35"/>
      <c r="AC252" s="35"/>
      <c r="AD252" s="35"/>
      <c r="AE252" s="35"/>
      <c r="AR252" s="190" t="s">
        <v>234</v>
      </c>
      <c r="AT252" s="190" t="s">
        <v>134</v>
      </c>
      <c r="AU252" s="190" t="s">
        <v>81</v>
      </c>
      <c r="AY252" s="18" t="s">
        <v>132</v>
      </c>
      <c r="BE252" s="191">
        <f>IF(N252="základní",J252,0)</f>
        <v>0</v>
      </c>
      <c r="BF252" s="191">
        <f>IF(N252="snížená",J252,0)</f>
        <v>0</v>
      </c>
      <c r="BG252" s="191">
        <f>IF(N252="zákl. přenesená",J252,0)</f>
        <v>0</v>
      </c>
      <c r="BH252" s="191">
        <f>IF(N252="sníž. přenesená",J252,0)</f>
        <v>0</v>
      </c>
      <c r="BI252" s="191">
        <f>IF(N252="nulová",J252,0)</f>
        <v>0</v>
      </c>
      <c r="BJ252" s="18" t="s">
        <v>79</v>
      </c>
      <c r="BK252" s="191">
        <f>ROUND(I252*H252,2)</f>
        <v>0</v>
      </c>
      <c r="BL252" s="18" t="s">
        <v>234</v>
      </c>
      <c r="BM252" s="190" t="s">
        <v>416</v>
      </c>
    </row>
    <row r="253" spans="1:65" s="2" customFormat="1" ht="10.199999999999999">
      <c r="A253" s="35"/>
      <c r="B253" s="36"/>
      <c r="C253" s="37"/>
      <c r="D253" s="192" t="s">
        <v>141</v>
      </c>
      <c r="E253" s="37"/>
      <c r="F253" s="193" t="s">
        <v>417</v>
      </c>
      <c r="G253" s="37"/>
      <c r="H253" s="37"/>
      <c r="I253" s="194"/>
      <c r="J253" s="37"/>
      <c r="K253" s="37"/>
      <c r="L253" s="40"/>
      <c r="M253" s="195"/>
      <c r="N253" s="196"/>
      <c r="O253" s="65"/>
      <c r="P253" s="65"/>
      <c r="Q253" s="65"/>
      <c r="R253" s="65"/>
      <c r="S253" s="65"/>
      <c r="T253" s="66"/>
      <c r="U253" s="35"/>
      <c r="V253" s="35"/>
      <c r="W253" s="35"/>
      <c r="X253" s="35"/>
      <c r="Y253" s="35"/>
      <c r="Z253" s="35"/>
      <c r="AA253" s="35"/>
      <c r="AB253" s="35"/>
      <c r="AC253" s="35"/>
      <c r="AD253" s="35"/>
      <c r="AE253" s="35"/>
      <c r="AT253" s="18" t="s">
        <v>141</v>
      </c>
      <c r="AU253" s="18" t="s">
        <v>81</v>
      </c>
    </row>
    <row r="254" spans="1:65" s="14" customFormat="1" ht="10.199999999999999">
      <c r="B254" s="208"/>
      <c r="C254" s="209"/>
      <c r="D254" s="199" t="s">
        <v>143</v>
      </c>
      <c r="E254" s="210" t="s">
        <v>19</v>
      </c>
      <c r="F254" s="211" t="s">
        <v>418</v>
      </c>
      <c r="G254" s="209"/>
      <c r="H254" s="212">
        <v>480.27600000000001</v>
      </c>
      <c r="I254" s="213"/>
      <c r="J254" s="209"/>
      <c r="K254" s="209"/>
      <c r="L254" s="214"/>
      <c r="M254" s="215"/>
      <c r="N254" s="216"/>
      <c r="O254" s="216"/>
      <c r="P254" s="216"/>
      <c r="Q254" s="216"/>
      <c r="R254" s="216"/>
      <c r="S254" s="216"/>
      <c r="T254" s="217"/>
      <c r="AT254" s="218" t="s">
        <v>143</v>
      </c>
      <c r="AU254" s="218" t="s">
        <v>81</v>
      </c>
      <c r="AV254" s="14" t="s">
        <v>81</v>
      </c>
      <c r="AW254" s="14" t="s">
        <v>33</v>
      </c>
      <c r="AX254" s="14" t="s">
        <v>79</v>
      </c>
      <c r="AY254" s="218" t="s">
        <v>132</v>
      </c>
    </row>
    <row r="255" spans="1:65" s="12" customFormat="1" ht="22.8" customHeight="1">
      <c r="B255" s="163"/>
      <c r="C255" s="164"/>
      <c r="D255" s="165" t="s">
        <v>71</v>
      </c>
      <c r="E255" s="177" t="s">
        <v>419</v>
      </c>
      <c r="F255" s="177" t="s">
        <v>420</v>
      </c>
      <c r="G255" s="164"/>
      <c r="H255" s="164"/>
      <c r="I255" s="167"/>
      <c r="J255" s="178">
        <f>BK255</f>
        <v>0</v>
      </c>
      <c r="K255" s="164"/>
      <c r="L255" s="169"/>
      <c r="M255" s="170"/>
      <c r="N255" s="171"/>
      <c r="O255" s="171"/>
      <c r="P255" s="172">
        <f>SUM(P256:P264)</f>
        <v>0</v>
      </c>
      <c r="Q255" s="171"/>
      <c r="R255" s="172">
        <f>SUM(R256:R264)</f>
        <v>6.5544500000000006E-2</v>
      </c>
      <c r="S255" s="171"/>
      <c r="T255" s="173">
        <f>SUM(T256:T264)</f>
        <v>100</v>
      </c>
      <c r="AR255" s="174" t="s">
        <v>81</v>
      </c>
      <c r="AT255" s="175" t="s">
        <v>71</v>
      </c>
      <c r="AU255" s="175" t="s">
        <v>79</v>
      </c>
      <c r="AY255" s="174" t="s">
        <v>132</v>
      </c>
      <c r="BK255" s="176">
        <f>SUM(BK256:BK264)</f>
        <v>0</v>
      </c>
    </row>
    <row r="256" spans="1:65" s="2" customFormat="1" ht="16.5" customHeight="1">
      <c r="A256" s="35"/>
      <c r="B256" s="36"/>
      <c r="C256" s="179" t="s">
        <v>421</v>
      </c>
      <c r="D256" s="179" t="s">
        <v>134</v>
      </c>
      <c r="E256" s="180" t="s">
        <v>422</v>
      </c>
      <c r="F256" s="181" t="s">
        <v>423</v>
      </c>
      <c r="G256" s="182" t="s">
        <v>424</v>
      </c>
      <c r="H256" s="183">
        <v>100000</v>
      </c>
      <c r="I256" s="184"/>
      <c r="J256" s="185">
        <f>ROUND(I256*H256,2)</f>
        <v>0</v>
      </c>
      <c r="K256" s="181" t="s">
        <v>19</v>
      </c>
      <c r="L256" s="40"/>
      <c r="M256" s="186" t="s">
        <v>19</v>
      </c>
      <c r="N256" s="187" t="s">
        <v>43</v>
      </c>
      <c r="O256" s="65"/>
      <c r="P256" s="188">
        <f>O256*H256</f>
        <v>0</v>
      </c>
      <c r="Q256" s="188">
        <v>0</v>
      </c>
      <c r="R256" s="188">
        <f>Q256*H256</f>
        <v>0</v>
      </c>
      <c r="S256" s="188">
        <v>1E-3</v>
      </c>
      <c r="T256" s="189">
        <f>S256*H256</f>
        <v>100</v>
      </c>
      <c r="U256" s="35"/>
      <c r="V256" s="35"/>
      <c r="W256" s="35"/>
      <c r="X256" s="35"/>
      <c r="Y256" s="35"/>
      <c r="Z256" s="35"/>
      <c r="AA256" s="35"/>
      <c r="AB256" s="35"/>
      <c r="AC256" s="35"/>
      <c r="AD256" s="35"/>
      <c r="AE256" s="35"/>
      <c r="AR256" s="190" t="s">
        <v>139</v>
      </c>
      <c r="AT256" s="190" t="s">
        <v>134</v>
      </c>
      <c r="AU256" s="190" t="s">
        <v>81</v>
      </c>
      <c r="AY256" s="18" t="s">
        <v>132</v>
      </c>
      <c r="BE256" s="191">
        <f>IF(N256="základní",J256,0)</f>
        <v>0</v>
      </c>
      <c r="BF256" s="191">
        <f>IF(N256="snížená",J256,0)</f>
        <v>0</v>
      </c>
      <c r="BG256" s="191">
        <f>IF(N256="zákl. přenesená",J256,0)</f>
        <v>0</v>
      </c>
      <c r="BH256" s="191">
        <f>IF(N256="sníž. přenesená",J256,0)</f>
        <v>0</v>
      </c>
      <c r="BI256" s="191">
        <f>IF(N256="nulová",J256,0)</f>
        <v>0</v>
      </c>
      <c r="BJ256" s="18" t="s">
        <v>79</v>
      </c>
      <c r="BK256" s="191">
        <f>ROUND(I256*H256,2)</f>
        <v>0</v>
      </c>
      <c r="BL256" s="18" t="s">
        <v>139</v>
      </c>
      <c r="BM256" s="190" t="s">
        <v>425</v>
      </c>
    </row>
    <row r="257" spans="1:65" s="13" customFormat="1" ht="10.199999999999999">
      <c r="B257" s="197"/>
      <c r="C257" s="198"/>
      <c r="D257" s="199" t="s">
        <v>143</v>
      </c>
      <c r="E257" s="200" t="s">
        <v>19</v>
      </c>
      <c r="F257" s="201" t="s">
        <v>426</v>
      </c>
      <c r="G257" s="198"/>
      <c r="H257" s="200" t="s">
        <v>19</v>
      </c>
      <c r="I257" s="202"/>
      <c r="J257" s="198"/>
      <c r="K257" s="198"/>
      <c r="L257" s="203"/>
      <c r="M257" s="204"/>
      <c r="N257" s="205"/>
      <c r="O257" s="205"/>
      <c r="P257" s="205"/>
      <c r="Q257" s="205"/>
      <c r="R257" s="205"/>
      <c r="S257" s="205"/>
      <c r="T257" s="206"/>
      <c r="AT257" s="207" t="s">
        <v>143</v>
      </c>
      <c r="AU257" s="207" t="s">
        <v>81</v>
      </c>
      <c r="AV257" s="13" t="s">
        <v>79</v>
      </c>
      <c r="AW257" s="13" t="s">
        <v>33</v>
      </c>
      <c r="AX257" s="13" t="s">
        <v>72</v>
      </c>
      <c r="AY257" s="207" t="s">
        <v>132</v>
      </c>
    </row>
    <row r="258" spans="1:65" s="14" customFormat="1" ht="10.199999999999999">
      <c r="B258" s="208"/>
      <c r="C258" s="209"/>
      <c r="D258" s="199" t="s">
        <v>143</v>
      </c>
      <c r="E258" s="210" t="s">
        <v>19</v>
      </c>
      <c r="F258" s="211" t="s">
        <v>427</v>
      </c>
      <c r="G258" s="209"/>
      <c r="H258" s="212">
        <v>100000</v>
      </c>
      <c r="I258" s="213"/>
      <c r="J258" s="209"/>
      <c r="K258" s="209"/>
      <c r="L258" s="214"/>
      <c r="M258" s="215"/>
      <c r="N258" s="216"/>
      <c r="O258" s="216"/>
      <c r="P258" s="216"/>
      <c r="Q258" s="216"/>
      <c r="R258" s="216"/>
      <c r="S258" s="216"/>
      <c r="T258" s="217"/>
      <c r="AT258" s="218" t="s">
        <v>143</v>
      </c>
      <c r="AU258" s="218" t="s">
        <v>81</v>
      </c>
      <c r="AV258" s="14" t="s">
        <v>81</v>
      </c>
      <c r="AW258" s="14" t="s">
        <v>33</v>
      </c>
      <c r="AX258" s="14" t="s">
        <v>79</v>
      </c>
      <c r="AY258" s="218" t="s">
        <v>132</v>
      </c>
    </row>
    <row r="259" spans="1:65" s="2" customFormat="1" ht="16.5" customHeight="1">
      <c r="A259" s="35"/>
      <c r="B259" s="36"/>
      <c r="C259" s="179" t="s">
        <v>428</v>
      </c>
      <c r="D259" s="179" t="s">
        <v>134</v>
      </c>
      <c r="E259" s="180" t="s">
        <v>429</v>
      </c>
      <c r="F259" s="181" t="s">
        <v>430</v>
      </c>
      <c r="G259" s="182" t="s">
        <v>424</v>
      </c>
      <c r="H259" s="183">
        <v>1310.89</v>
      </c>
      <c r="I259" s="184"/>
      <c r="J259" s="185">
        <f>ROUND(I259*H259,2)</f>
        <v>0</v>
      </c>
      <c r="K259" s="181" t="s">
        <v>138</v>
      </c>
      <c r="L259" s="40"/>
      <c r="M259" s="186" t="s">
        <v>19</v>
      </c>
      <c r="N259" s="187" t="s">
        <v>43</v>
      </c>
      <c r="O259" s="65"/>
      <c r="P259" s="188">
        <f>O259*H259</f>
        <v>0</v>
      </c>
      <c r="Q259" s="188">
        <v>5.0000000000000002E-5</v>
      </c>
      <c r="R259" s="188">
        <f>Q259*H259</f>
        <v>6.5544500000000006E-2</v>
      </c>
      <c r="S259" s="188">
        <v>0</v>
      </c>
      <c r="T259" s="189">
        <f>S259*H259</f>
        <v>0</v>
      </c>
      <c r="U259" s="35"/>
      <c r="V259" s="35"/>
      <c r="W259" s="35"/>
      <c r="X259" s="35"/>
      <c r="Y259" s="35"/>
      <c r="Z259" s="35"/>
      <c r="AA259" s="35"/>
      <c r="AB259" s="35"/>
      <c r="AC259" s="35"/>
      <c r="AD259" s="35"/>
      <c r="AE259" s="35"/>
      <c r="AR259" s="190" t="s">
        <v>234</v>
      </c>
      <c r="AT259" s="190" t="s">
        <v>134</v>
      </c>
      <c r="AU259" s="190" t="s">
        <v>81</v>
      </c>
      <c r="AY259" s="18" t="s">
        <v>132</v>
      </c>
      <c r="BE259" s="191">
        <f>IF(N259="základní",J259,0)</f>
        <v>0</v>
      </c>
      <c r="BF259" s="191">
        <f>IF(N259="snížená",J259,0)</f>
        <v>0</v>
      </c>
      <c r="BG259" s="191">
        <f>IF(N259="zákl. přenesená",J259,0)</f>
        <v>0</v>
      </c>
      <c r="BH259" s="191">
        <f>IF(N259="sníž. přenesená",J259,0)</f>
        <v>0</v>
      </c>
      <c r="BI259" s="191">
        <f>IF(N259="nulová",J259,0)</f>
        <v>0</v>
      </c>
      <c r="BJ259" s="18" t="s">
        <v>79</v>
      </c>
      <c r="BK259" s="191">
        <f>ROUND(I259*H259,2)</f>
        <v>0</v>
      </c>
      <c r="BL259" s="18" t="s">
        <v>234</v>
      </c>
      <c r="BM259" s="190" t="s">
        <v>431</v>
      </c>
    </row>
    <row r="260" spans="1:65" s="2" customFormat="1" ht="10.199999999999999">
      <c r="A260" s="35"/>
      <c r="B260" s="36"/>
      <c r="C260" s="37"/>
      <c r="D260" s="192" t="s">
        <v>141</v>
      </c>
      <c r="E260" s="37"/>
      <c r="F260" s="193" t="s">
        <v>432</v>
      </c>
      <c r="G260" s="37"/>
      <c r="H260" s="37"/>
      <c r="I260" s="194"/>
      <c r="J260" s="37"/>
      <c r="K260" s="37"/>
      <c r="L260" s="40"/>
      <c r="M260" s="195"/>
      <c r="N260" s="196"/>
      <c r="O260" s="65"/>
      <c r="P260" s="65"/>
      <c r="Q260" s="65"/>
      <c r="R260" s="65"/>
      <c r="S260" s="65"/>
      <c r="T260" s="66"/>
      <c r="U260" s="35"/>
      <c r="V260" s="35"/>
      <c r="W260" s="35"/>
      <c r="X260" s="35"/>
      <c r="Y260" s="35"/>
      <c r="Z260" s="35"/>
      <c r="AA260" s="35"/>
      <c r="AB260" s="35"/>
      <c r="AC260" s="35"/>
      <c r="AD260" s="35"/>
      <c r="AE260" s="35"/>
      <c r="AT260" s="18" t="s">
        <v>141</v>
      </c>
      <c r="AU260" s="18" t="s">
        <v>81</v>
      </c>
    </row>
    <row r="261" spans="1:65" s="13" customFormat="1" ht="10.199999999999999">
      <c r="B261" s="197"/>
      <c r="C261" s="198"/>
      <c r="D261" s="199" t="s">
        <v>143</v>
      </c>
      <c r="E261" s="200" t="s">
        <v>19</v>
      </c>
      <c r="F261" s="201" t="s">
        <v>433</v>
      </c>
      <c r="G261" s="198"/>
      <c r="H261" s="200" t="s">
        <v>19</v>
      </c>
      <c r="I261" s="202"/>
      <c r="J261" s="198"/>
      <c r="K261" s="198"/>
      <c r="L261" s="203"/>
      <c r="M261" s="204"/>
      <c r="N261" s="205"/>
      <c r="O261" s="205"/>
      <c r="P261" s="205"/>
      <c r="Q261" s="205"/>
      <c r="R261" s="205"/>
      <c r="S261" s="205"/>
      <c r="T261" s="206"/>
      <c r="AT261" s="207" t="s">
        <v>143</v>
      </c>
      <c r="AU261" s="207" t="s">
        <v>81</v>
      </c>
      <c r="AV261" s="13" t="s">
        <v>79</v>
      </c>
      <c r="AW261" s="13" t="s">
        <v>33</v>
      </c>
      <c r="AX261" s="13" t="s">
        <v>72</v>
      </c>
      <c r="AY261" s="207" t="s">
        <v>132</v>
      </c>
    </row>
    <row r="262" spans="1:65" s="14" customFormat="1" ht="10.199999999999999">
      <c r="B262" s="208"/>
      <c r="C262" s="209"/>
      <c r="D262" s="199" t="s">
        <v>143</v>
      </c>
      <c r="E262" s="210" t="s">
        <v>19</v>
      </c>
      <c r="F262" s="211" t="s">
        <v>434</v>
      </c>
      <c r="G262" s="209"/>
      <c r="H262" s="212">
        <v>1310.89</v>
      </c>
      <c r="I262" s="213"/>
      <c r="J262" s="209"/>
      <c r="K262" s="209"/>
      <c r="L262" s="214"/>
      <c r="M262" s="215"/>
      <c r="N262" s="216"/>
      <c r="O262" s="216"/>
      <c r="P262" s="216"/>
      <c r="Q262" s="216"/>
      <c r="R262" s="216"/>
      <c r="S262" s="216"/>
      <c r="T262" s="217"/>
      <c r="AT262" s="218" t="s">
        <v>143</v>
      </c>
      <c r="AU262" s="218" t="s">
        <v>81</v>
      </c>
      <c r="AV262" s="14" t="s">
        <v>81</v>
      </c>
      <c r="AW262" s="14" t="s">
        <v>33</v>
      </c>
      <c r="AX262" s="14" t="s">
        <v>79</v>
      </c>
      <c r="AY262" s="218" t="s">
        <v>132</v>
      </c>
    </row>
    <row r="263" spans="1:65" s="2" customFormat="1" ht="24.15" customHeight="1">
      <c r="A263" s="35"/>
      <c r="B263" s="36"/>
      <c r="C263" s="179" t="s">
        <v>435</v>
      </c>
      <c r="D263" s="179" t="s">
        <v>134</v>
      </c>
      <c r="E263" s="180" t="s">
        <v>436</v>
      </c>
      <c r="F263" s="181" t="s">
        <v>437</v>
      </c>
      <c r="G263" s="182" t="s">
        <v>179</v>
      </c>
      <c r="H263" s="183">
        <v>1310.89</v>
      </c>
      <c r="I263" s="184"/>
      <c r="J263" s="185">
        <f>ROUND(I263*H263,2)</f>
        <v>0</v>
      </c>
      <c r="K263" s="181" t="s">
        <v>138</v>
      </c>
      <c r="L263" s="40"/>
      <c r="M263" s="186" t="s">
        <v>19</v>
      </c>
      <c r="N263" s="187" t="s">
        <v>43</v>
      </c>
      <c r="O263" s="65"/>
      <c r="P263" s="188">
        <f>O263*H263</f>
        <v>0</v>
      </c>
      <c r="Q263" s="188">
        <v>0</v>
      </c>
      <c r="R263" s="188">
        <f>Q263*H263</f>
        <v>0</v>
      </c>
      <c r="S263" s="188">
        <v>0</v>
      </c>
      <c r="T263" s="189">
        <f>S263*H263</f>
        <v>0</v>
      </c>
      <c r="U263" s="35"/>
      <c r="V263" s="35"/>
      <c r="W263" s="35"/>
      <c r="X263" s="35"/>
      <c r="Y263" s="35"/>
      <c r="Z263" s="35"/>
      <c r="AA263" s="35"/>
      <c r="AB263" s="35"/>
      <c r="AC263" s="35"/>
      <c r="AD263" s="35"/>
      <c r="AE263" s="35"/>
      <c r="AR263" s="190" t="s">
        <v>234</v>
      </c>
      <c r="AT263" s="190" t="s">
        <v>134</v>
      </c>
      <c r="AU263" s="190" t="s">
        <v>81</v>
      </c>
      <c r="AY263" s="18" t="s">
        <v>132</v>
      </c>
      <c r="BE263" s="191">
        <f>IF(N263="základní",J263,0)</f>
        <v>0</v>
      </c>
      <c r="BF263" s="191">
        <f>IF(N263="snížená",J263,0)</f>
        <v>0</v>
      </c>
      <c r="BG263" s="191">
        <f>IF(N263="zákl. přenesená",J263,0)</f>
        <v>0</v>
      </c>
      <c r="BH263" s="191">
        <f>IF(N263="sníž. přenesená",J263,0)</f>
        <v>0</v>
      </c>
      <c r="BI263" s="191">
        <f>IF(N263="nulová",J263,0)</f>
        <v>0</v>
      </c>
      <c r="BJ263" s="18" t="s">
        <v>79</v>
      </c>
      <c r="BK263" s="191">
        <f>ROUND(I263*H263,2)</f>
        <v>0</v>
      </c>
      <c r="BL263" s="18" t="s">
        <v>234</v>
      </c>
      <c r="BM263" s="190" t="s">
        <v>438</v>
      </c>
    </row>
    <row r="264" spans="1:65" s="2" customFormat="1" ht="10.199999999999999">
      <c r="A264" s="35"/>
      <c r="B264" s="36"/>
      <c r="C264" s="37"/>
      <c r="D264" s="192" t="s">
        <v>141</v>
      </c>
      <c r="E264" s="37"/>
      <c r="F264" s="193" t="s">
        <v>439</v>
      </c>
      <c r="G264" s="37"/>
      <c r="H264" s="37"/>
      <c r="I264" s="194"/>
      <c r="J264" s="37"/>
      <c r="K264" s="37"/>
      <c r="L264" s="40"/>
      <c r="M264" s="231"/>
      <c r="N264" s="232"/>
      <c r="O264" s="233"/>
      <c r="P264" s="233"/>
      <c r="Q264" s="233"/>
      <c r="R264" s="233"/>
      <c r="S264" s="233"/>
      <c r="T264" s="234"/>
      <c r="U264" s="35"/>
      <c r="V264" s="35"/>
      <c r="W264" s="35"/>
      <c r="X264" s="35"/>
      <c r="Y264" s="35"/>
      <c r="Z264" s="35"/>
      <c r="AA264" s="35"/>
      <c r="AB264" s="35"/>
      <c r="AC264" s="35"/>
      <c r="AD264" s="35"/>
      <c r="AE264" s="35"/>
      <c r="AT264" s="18" t="s">
        <v>141</v>
      </c>
      <c r="AU264" s="18" t="s">
        <v>81</v>
      </c>
    </row>
    <row r="265" spans="1:65" s="2" customFormat="1" ht="6.9" customHeight="1">
      <c r="A265" s="35"/>
      <c r="B265" s="48"/>
      <c r="C265" s="49"/>
      <c r="D265" s="49"/>
      <c r="E265" s="49"/>
      <c r="F265" s="49"/>
      <c r="G265" s="49"/>
      <c r="H265" s="49"/>
      <c r="I265" s="49"/>
      <c r="J265" s="49"/>
      <c r="K265" s="49"/>
      <c r="L265" s="40"/>
      <c r="M265" s="35"/>
      <c r="O265" s="35"/>
      <c r="P265" s="35"/>
      <c r="Q265" s="35"/>
      <c r="R265" s="35"/>
      <c r="S265" s="35"/>
      <c r="T265" s="35"/>
      <c r="U265" s="35"/>
      <c r="V265" s="35"/>
      <c r="W265" s="35"/>
      <c r="X265" s="35"/>
      <c r="Y265" s="35"/>
      <c r="Z265" s="35"/>
      <c r="AA265" s="35"/>
      <c r="AB265" s="35"/>
      <c r="AC265" s="35"/>
      <c r="AD265" s="35"/>
      <c r="AE265" s="35"/>
    </row>
  </sheetData>
  <sheetProtection algorithmName="SHA-512" hashValue="DJBB8/AN8zdy6Fauk9lRRJJdPRtzLlp5mG6rF4X1WzuQGNv6Drsdd1EOMJrZMplGv9lLM8MXs+3KLwGiI3YZOA==" saltValue="/akk0luaNZQxrLuWE8nBHFrGX5qTypla9mKmT9ujqQEzE8YP2/Evyi+x9dE9Td8exYUNVRS1JG4obT1P9Rnt2g==" spinCount="100000" sheet="1" objects="1" scenarios="1" formatColumns="0" formatRows="0" autoFilter="0"/>
  <autoFilter ref="C94:K264"/>
  <mergeCells count="12">
    <mergeCell ref="E87:H87"/>
    <mergeCell ref="L2:V2"/>
    <mergeCell ref="E50:H50"/>
    <mergeCell ref="E52:H52"/>
    <mergeCell ref="E54:H54"/>
    <mergeCell ref="E83:H83"/>
    <mergeCell ref="E85:H85"/>
    <mergeCell ref="E7:H7"/>
    <mergeCell ref="E9:H9"/>
    <mergeCell ref="E11:H11"/>
    <mergeCell ref="E20:H20"/>
    <mergeCell ref="E29:H29"/>
  </mergeCells>
  <hyperlinks>
    <hyperlink ref="F99" r:id="rId1"/>
    <hyperlink ref="F103" r:id="rId2"/>
    <hyperlink ref="F105" r:id="rId3"/>
    <hyperlink ref="F107" r:id="rId4"/>
    <hyperlink ref="F109" r:id="rId5"/>
    <hyperlink ref="F111" r:id="rId6"/>
    <hyperlink ref="F115" r:id="rId7"/>
    <hyperlink ref="F117" r:id="rId8"/>
    <hyperlink ref="F120" r:id="rId9"/>
    <hyperlink ref="F128" r:id="rId10"/>
    <hyperlink ref="F132" r:id="rId11"/>
    <hyperlink ref="F134" r:id="rId12"/>
    <hyperlink ref="F139" r:id="rId13"/>
    <hyperlink ref="F145" r:id="rId14"/>
    <hyperlink ref="F147" r:id="rId15"/>
    <hyperlink ref="F156" r:id="rId16"/>
    <hyperlink ref="F160" r:id="rId17"/>
    <hyperlink ref="F163" r:id="rId18"/>
    <hyperlink ref="F165" r:id="rId19"/>
    <hyperlink ref="F175" r:id="rId20"/>
    <hyperlink ref="F178" r:id="rId21"/>
    <hyperlink ref="F180" r:id="rId22"/>
    <hyperlink ref="F184" r:id="rId23"/>
    <hyperlink ref="F187" r:id="rId24"/>
    <hyperlink ref="F189" r:id="rId25"/>
    <hyperlink ref="F201" r:id="rId26"/>
    <hyperlink ref="F204" r:id="rId27"/>
    <hyperlink ref="F206" r:id="rId28"/>
    <hyperlink ref="F210" r:id="rId29"/>
    <hyperlink ref="F214" r:id="rId30"/>
    <hyperlink ref="F217" r:id="rId31"/>
    <hyperlink ref="F221" r:id="rId32"/>
    <hyperlink ref="F224" r:id="rId33"/>
    <hyperlink ref="F226" r:id="rId34"/>
    <hyperlink ref="F228" r:id="rId35"/>
    <hyperlink ref="F235" r:id="rId36"/>
    <hyperlink ref="F242" r:id="rId37"/>
    <hyperlink ref="F244" r:id="rId38"/>
    <hyperlink ref="F246" r:id="rId39"/>
    <hyperlink ref="F249" r:id="rId40"/>
    <hyperlink ref="F253" r:id="rId41"/>
    <hyperlink ref="F260" r:id="rId42"/>
    <hyperlink ref="F264" r:id="rId43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44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17"/>
  <sheetViews>
    <sheetView showGridLines="0" workbookViewId="0"/>
  </sheetViews>
  <sheetFormatPr defaultRowHeight="14.4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100.85546875" style="1" customWidth="1"/>
    <col min="7" max="7" width="7.42578125" style="1" customWidth="1"/>
    <col min="8" max="8" width="14" style="1" customWidth="1"/>
    <col min="9" max="9" width="15.85546875" style="1" customWidth="1"/>
    <col min="10" max="11" width="22.28515625" style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372"/>
      <c r="M2" s="372"/>
      <c r="N2" s="372"/>
      <c r="O2" s="372"/>
      <c r="P2" s="372"/>
      <c r="Q2" s="372"/>
      <c r="R2" s="372"/>
      <c r="S2" s="372"/>
      <c r="T2" s="372"/>
      <c r="U2" s="372"/>
      <c r="V2" s="372"/>
      <c r="AT2" s="18" t="s">
        <v>89</v>
      </c>
    </row>
    <row r="3" spans="1:46" s="1" customFormat="1" ht="6.9" customHeight="1">
      <c r="B3" s="109"/>
      <c r="C3" s="110"/>
      <c r="D3" s="110"/>
      <c r="E3" s="110"/>
      <c r="F3" s="110"/>
      <c r="G3" s="110"/>
      <c r="H3" s="110"/>
      <c r="I3" s="110"/>
      <c r="J3" s="110"/>
      <c r="K3" s="110"/>
      <c r="L3" s="21"/>
      <c r="AT3" s="18" t="s">
        <v>81</v>
      </c>
    </row>
    <row r="4" spans="1:46" s="1" customFormat="1" ht="24.9" customHeight="1">
      <c r="B4" s="21"/>
      <c r="D4" s="111" t="s">
        <v>97</v>
      </c>
      <c r="L4" s="21"/>
      <c r="M4" s="112" t="s">
        <v>10</v>
      </c>
      <c r="AT4" s="18" t="s">
        <v>4</v>
      </c>
    </row>
    <row r="5" spans="1:46" s="1" customFormat="1" ht="6.9" customHeight="1">
      <c r="B5" s="21"/>
      <c r="L5" s="21"/>
    </row>
    <row r="6" spans="1:46" s="1" customFormat="1" ht="12" customHeight="1">
      <c r="B6" s="21"/>
      <c r="D6" s="113" t="s">
        <v>16</v>
      </c>
      <c r="L6" s="21"/>
    </row>
    <row r="7" spans="1:46" s="1" customFormat="1" ht="16.5" customHeight="1">
      <c r="B7" s="21"/>
      <c r="E7" s="373" t="str">
        <f>'Rekapitulace stavby'!K6</f>
        <v>Revitalizace brownfieldu výtopny - východní část, demolice budov</v>
      </c>
      <c r="F7" s="374"/>
      <c r="G7" s="374"/>
      <c r="H7" s="374"/>
      <c r="L7" s="21"/>
    </row>
    <row r="8" spans="1:46" s="1" customFormat="1" ht="12" customHeight="1">
      <c r="B8" s="21"/>
      <c r="D8" s="113" t="s">
        <v>98</v>
      </c>
      <c r="L8" s="21"/>
    </row>
    <row r="9" spans="1:46" s="2" customFormat="1" ht="16.5" customHeight="1">
      <c r="A9" s="35"/>
      <c r="B9" s="40"/>
      <c r="C9" s="35"/>
      <c r="D9" s="35"/>
      <c r="E9" s="373" t="s">
        <v>99</v>
      </c>
      <c r="F9" s="375"/>
      <c r="G9" s="375"/>
      <c r="H9" s="375"/>
      <c r="I9" s="35"/>
      <c r="J9" s="35"/>
      <c r="K9" s="35"/>
      <c r="L9" s="114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2" customHeight="1">
      <c r="A10" s="35"/>
      <c r="B10" s="40"/>
      <c r="C10" s="35"/>
      <c r="D10" s="113" t="s">
        <v>100</v>
      </c>
      <c r="E10" s="35"/>
      <c r="F10" s="35"/>
      <c r="G10" s="35"/>
      <c r="H10" s="35"/>
      <c r="I10" s="35"/>
      <c r="J10" s="35"/>
      <c r="K10" s="35"/>
      <c r="L10" s="114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6.5" customHeight="1">
      <c r="A11" s="35"/>
      <c r="B11" s="40"/>
      <c r="C11" s="35"/>
      <c r="D11" s="35"/>
      <c r="E11" s="376" t="s">
        <v>440</v>
      </c>
      <c r="F11" s="375"/>
      <c r="G11" s="375"/>
      <c r="H11" s="375"/>
      <c r="I11" s="35"/>
      <c r="J11" s="35"/>
      <c r="K11" s="35"/>
      <c r="L11" s="114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0.199999999999999">
      <c r="A12" s="35"/>
      <c r="B12" s="40"/>
      <c r="C12" s="35"/>
      <c r="D12" s="35"/>
      <c r="E12" s="35"/>
      <c r="F12" s="35"/>
      <c r="G12" s="35"/>
      <c r="H12" s="35"/>
      <c r="I12" s="35"/>
      <c r="J12" s="35"/>
      <c r="K12" s="35"/>
      <c r="L12" s="114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2" customHeight="1">
      <c r="A13" s="35"/>
      <c r="B13" s="40"/>
      <c r="C13" s="35"/>
      <c r="D13" s="113" t="s">
        <v>18</v>
      </c>
      <c r="E13" s="35"/>
      <c r="F13" s="104" t="s">
        <v>19</v>
      </c>
      <c r="G13" s="35"/>
      <c r="H13" s="35"/>
      <c r="I13" s="113" t="s">
        <v>20</v>
      </c>
      <c r="J13" s="104" t="s">
        <v>19</v>
      </c>
      <c r="K13" s="35"/>
      <c r="L13" s="114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13" t="s">
        <v>21</v>
      </c>
      <c r="E14" s="35"/>
      <c r="F14" s="104" t="s">
        <v>102</v>
      </c>
      <c r="G14" s="35"/>
      <c r="H14" s="35"/>
      <c r="I14" s="113" t="s">
        <v>23</v>
      </c>
      <c r="J14" s="115" t="str">
        <f>'Rekapitulace stavby'!AN8</f>
        <v>22. 8. 2022</v>
      </c>
      <c r="K14" s="35"/>
      <c r="L14" s="114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0.8" customHeight="1">
      <c r="A15" s="35"/>
      <c r="B15" s="40"/>
      <c r="C15" s="35"/>
      <c r="D15" s="35"/>
      <c r="E15" s="35"/>
      <c r="F15" s="35"/>
      <c r="G15" s="35"/>
      <c r="H15" s="35"/>
      <c r="I15" s="35"/>
      <c r="J15" s="35"/>
      <c r="K15" s="35"/>
      <c r="L15" s="114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12" customHeight="1">
      <c r="A16" s="35"/>
      <c r="B16" s="40"/>
      <c r="C16" s="35"/>
      <c r="D16" s="113" t="s">
        <v>25</v>
      </c>
      <c r="E16" s="35"/>
      <c r="F16" s="35"/>
      <c r="G16" s="35"/>
      <c r="H16" s="35"/>
      <c r="I16" s="113" t="s">
        <v>26</v>
      </c>
      <c r="J16" s="104" t="s">
        <v>19</v>
      </c>
      <c r="K16" s="35"/>
      <c r="L16" s="114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8" customHeight="1">
      <c r="A17" s="35"/>
      <c r="B17" s="40"/>
      <c r="C17" s="35"/>
      <c r="D17" s="35"/>
      <c r="E17" s="104" t="s">
        <v>27</v>
      </c>
      <c r="F17" s="35"/>
      <c r="G17" s="35"/>
      <c r="H17" s="35"/>
      <c r="I17" s="113" t="s">
        <v>28</v>
      </c>
      <c r="J17" s="104" t="s">
        <v>19</v>
      </c>
      <c r="K17" s="35"/>
      <c r="L17" s="114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6.9" customHeight="1">
      <c r="A18" s="35"/>
      <c r="B18" s="40"/>
      <c r="C18" s="35"/>
      <c r="D18" s="35"/>
      <c r="E18" s="35"/>
      <c r="F18" s="35"/>
      <c r="G18" s="35"/>
      <c r="H18" s="35"/>
      <c r="I18" s="35"/>
      <c r="J18" s="35"/>
      <c r="K18" s="35"/>
      <c r="L18" s="114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12" customHeight="1">
      <c r="A19" s="35"/>
      <c r="B19" s="40"/>
      <c r="C19" s="35"/>
      <c r="D19" s="113" t="s">
        <v>29</v>
      </c>
      <c r="E19" s="35"/>
      <c r="F19" s="35"/>
      <c r="G19" s="35"/>
      <c r="H19" s="35"/>
      <c r="I19" s="113" t="s">
        <v>26</v>
      </c>
      <c r="J19" s="31" t="str">
        <f>'Rekapitulace stavby'!AN13</f>
        <v>Vyplň údaj</v>
      </c>
      <c r="K19" s="35"/>
      <c r="L19" s="114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8" customHeight="1">
      <c r="A20" s="35"/>
      <c r="B20" s="40"/>
      <c r="C20" s="35"/>
      <c r="D20" s="35"/>
      <c r="E20" s="377" t="str">
        <f>'Rekapitulace stavby'!E14</f>
        <v>Vyplň údaj</v>
      </c>
      <c r="F20" s="378"/>
      <c r="G20" s="378"/>
      <c r="H20" s="378"/>
      <c r="I20" s="113" t="s">
        <v>28</v>
      </c>
      <c r="J20" s="31" t="str">
        <f>'Rekapitulace stavby'!AN14</f>
        <v>Vyplň údaj</v>
      </c>
      <c r="K20" s="35"/>
      <c r="L20" s="114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6.9" customHeight="1">
      <c r="A21" s="35"/>
      <c r="B21" s="40"/>
      <c r="C21" s="35"/>
      <c r="D21" s="35"/>
      <c r="E21" s="35"/>
      <c r="F21" s="35"/>
      <c r="G21" s="35"/>
      <c r="H21" s="35"/>
      <c r="I21" s="35"/>
      <c r="J21" s="35"/>
      <c r="K21" s="35"/>
      <c r="L21" s="114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12" customHeight="1">
      <c r="A22" s="35"/>
      <c r="B22" s="40"/>
      <c r="C22" s="35"/>
      <c r="D22" s="113" t="s">
        <v>31</v>
      </c>
      <c r="E22" s="35"/>
      <c r="F22" s="35"/>
      <c r="G22" s="35"/>
      <c r="H22" s="35"/>
      <c r="I22" s="113" t="s">
        <v>26</v>
      </c>
      <c r="J22" s="104" t="s">
        <v>19</v>
      </c>
      <c r="K22" s="35"/>
      <c r="L22" s="114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8" customHeight="1">
      <c r="A23" s="35"/>
      <c r="B23" s="40"/>
      <c r="C23" s="35"/>
      <c r="D23" s="35"/>
      <c r="E23" s="104" t="s">
        <v>32</v>
      </c>
      <c r="F23" s="35"/>
      <c r="G23" s="35"/>
      <c r="H23" s="35"/>
      <c r="I23" s="113" t="s">
        <v>28</v>
      </c>
      <c r="J23" s="104" t="s">
        <v>19</v>
      </c>
      <c r="K23" s="35"/>
      <c r="L23" s="114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6.9" customHeight="1">
      <c r="A24" s="35"/>
      <c r="B24" s="40"/>
      <c r="C24" s="35"/>
      <c r="D24" s="35"/>
      <c r="E24" s="35"/>
      <c r="F24" s="35"/>
      <c r="G24" s="35"/>
      <c r="H24" s="35"/>
      <c r="I24" s="35"/>
      <c r="J24" s="35"/>
      <c r="K24" s="35"/>
      <c r="L24" s="114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12" customHeight="1">
      <c r="A25" s="35"/>
      <c r="B25" s="40"/>
      <c r="C25" s="35"/>
      <c r="D25" s="113" t="s">
        <v>34</v>
      </c>
      <c r="E25" s="35"/>
      <c r="F25" s="35"/>
      <c r="G25" s="35"/>
      <c r="H25" s="35"/>
      <c r="I25" s="113" t="s">
        <v>26</v>
      </c>
      <c r="J25" s="104" t="str">
        <f>IF('Rekapitulace stavby'!AN19="","",'Rekapitulace stavby'!AN19)</f>
        <v/>
      </c>
      <c r="K25" s="35"/>
      <c r="L25" s="114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8" customHeight="1">
      <c r="A26" s="35"/>
      <c r="B26" s="40"/>
      <c r="C26" s="35"/>
      <c r="D26" s="35"/>
      <c r="E26" s="104" t="str">
        <f>IF('Rekapitulace stavby'!E20="","",'Rekapitulace stavby'!E20)</f>
        <v xml:space="preserve"> </v>
      </c>
      <c r="F26" s="35"/>
      <c r="G26" s="35"/>
      <c r="H26" s="35"/>
      <c r="I26" s="113" t="s">
        <v>28</v>
      </c>
      <c r="J26" s="104" t="str">
        <f>IF('Rekapitulace stavby'!AN20="","",'Rekapitulace stavby'!AN20)</f>
        <v/>
      </c>
      <c r="K26" s="35"/>
      <c r="L26" s="114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2" customFormat="1" ht="6.9" customHeight="1">
      <c r="A27" s="35"/>
      <c r="B27" s="40"/>
      <c r="C27" s="35"/>
      <c r="D27" s="35"/>
      <c r="E27" s="35"/>
      <c r="F27" s="35"/>
      <c r="G27" s="35"/>
      <c r="H27" s="35"/>
      <c r="I27" s="35"/>
      <c r="J27" s="35"/>
      <c r="K27" s="35"/>
      <c r="L27" s="114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pans="1:31" s="2" customFormat="1" ht="12" customHeight="1">
      <c r="A28" s="35"/>
      <c r="B28" s="40"/>
      <c r="C28" s="35"/>
      <c r="D28" s="113" t="s">
        <v>36</v>
      </c>
      <c r="E28" s="35"/>
      <c r="F28" s="35"/>
      <c r="G28" s="35"/>
      <c r="H28" s="35"/>
      <c r="I28" s="35"/>
      <c r="J28" s="35"/>
      <c r="K28" s="35"/>
      <c r="L28" s="114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8" customFormat="1" ht="16.5" customHeight="1">
      <c r="A29" s="116"/>
      <c r="B29" s="117"/>
      <c r="C29" s="116"/>
      <c r="D29" s="116"/>
      <c r="E29" s="379" t="s">
        <v>19</v>
      </c>
      <c r="F29" s="379"/>
      <c r="G29" s="379"/>
      <c r="H29" s="379"/>
      <c r="I29" s="116"/>
      <c r="J29" s="116"/>
      <c r="K29" s="116"/>
      <c r="L29" s="118"/>
      <c r="S29" s="116"/>
      <c r="T29" s="116"/>
      <c r="U29" s="116"/>
      <c r="V29" s="116"/>
      <c r="W29" s="116"/>
      <c r="X29" s="116"/>
      <c r="Y29" s="116"/>
      <c r="Z29" s="116"/>
      <c r="AA29" s="116"/>
      <c r="AB29" s="116"/>
      <c r="AC29" s="116"/>
      <c r="AD29" s="116"/>
      <c r="AE29" s="116"/>
    </row>
    <row r="30" spans="1:31" s="2" customFormat="1" ht="6.9" customHeight="1">
      <c r="A30" s="35"/>
      <c r="B30" s="40"/>
      <c r="C30" s="35"/>
      <c r="D30" s="35"/>
      <c r="E30" s="35"/>
      <c r="F30" s="35"/>
      <c r="G30" s="35"/>
      <c r="H30" s="35"/>
      <c r="I30" s="35"/>
      <c r="J30" s="35"/>
      <c r="K30" s="35"/>
      <c r="L30" s="114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" customHeight="1">
      <c r="A31" s="35"/>
      <c r="B31" s="40"/>
      <c r="C31" s="35"/>
      <c r="D31" s="119"/>
      <c r="E31" s="119"/>
      <c r="F31" s="119"/>
      <c r="G31" s="119"/>
      <c r="H31" s="119"/>
      <c r="I31" s="119"/>
      <c r="J31" s="119"/>
      <c r="K31" s="119"/>
      <c r="L31" s="114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25.35" customHeight="1">
      <c r="A32" s="35"/>
      <c r="B32" s="40"/>
      <c r="C32" s="35"/>
      <c r="D32" s="120" t="s">
        <v>38</v>
      </c>
      <c r="E32" s="35"/>
      <c r="F32" s="35"/>
      <c r="G32" s="35"/>
      <c r="H32" s="35"/>
      <c r="I32" s="35"/>
      <c r="J32" s="121">
        <f>ROUND(J92, 2)</f>
        <v>0</v>
      </c>
      <c r="K32" s="35"/>
      <c r="L32" s="114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6.9" customHeight="1">
      <c r="A33" s="35"/>
      <c r="B33" s="40"/>
      <c r="C33" s="35"/>
      <c r="D33" s="119"/>
      <c r="E33" s="119"/>
      <c r="F33" s="119"/>
      <c r="G33" s="119"/>
      <c r="H33" s="119"/>
      <c r="I33" s="119"/>
      <c r="J33" s="119"/>
      <c r="K33" s="119"/>
      <c r="L33" s="114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" customHeight="1">
      <c r="A34" s="35"/>
      <c r="B34" s="40"/>
      <c r="C34" s="35"/>
      <c r="D34" s="35"/>
      <c r="E34" s="35"/>
      <c r="F34" s="122" t="s">
        <v>40</v>
      </c>
      <c r="G34" s="35"/>
      <c r="H34" s="35"/>
      <c r="I34" s="122" t="s">
        <v>39</v>
      </c>
      <c r="J34" s="122" t="s">
        <v>41</v>
      </c>
      <c r="K34" s="35"/>
      <c r="L34" s="114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" customHeight="1">
      <c r="A35" s="35"/>
      <c r="B35" s="40"/>
      <c r="C35" s="35"/>
      <c r="D35" s="123" t="s">
        <v>42</v>
      </c>
      <c r="E35" s="113" t="s">
        <v>43</v>
      </c>
      <c r="F35" s="124">
        <f>ROUND((SUM(BE92:BE116)),  2)</f>
        <v>0</v>
      </c>
      <c r="G35" s="35"/>
      <c r="H35" s="35"/>
      <c r="I35" s="125">
        <v>0.21</v>
      </c>
      <c r="J35" s="124">
        <f>ROUND(((SUM(BE92:BE116))*I35),  2)</f>
        <v>0</v>
      </c>
      <c r="K35" s="35"/>
      <c r="L35" s="114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" customHeight="1">
      <c r="A36" s="35"/>
      <c r="B36" s="40"/>
      <c r="C36" s="35"/>
      <c r="D36" s="35"/>
      <c r="E36" s="113" t="s">
        <v>44</v>
      </c>
      <c r="F36" s="124">
        <f>ROUND((SUM(BF92:BF116)),  2)</f>
        <v>0</v>
      </c>
      <c r="G36" s="35"/>
      <c r="H36" s="35"/>
      <c r="I36" s="125">
        <v>0.15</v>
      </c>
      <c r="J36" s="124">
        <f>ROUND(((SUM(BF92:BF116))*I36),  2)</f>
        <v>0</v>
      </c>
      <c r="K36" s="35"/>
      <c r="L36" s="114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" hidden="1" customHeight="1">
      <c r="A37" s="35"/>
      <c r="B37" s="40"/>
      <c r="C37" s="35"/>
      <c r="D37" s="35"/>
      <c r="E37" s="113" t="s">
        <v>45</v>
      </c>
      <c r="F37" s="124">
        <f>ROUND((SUM(BG92:BG116)),  2)</f>
        <v>0</v>
      </c>
      <c r="G37" s="35"/>
      <c r="H37" s="35"/>
      <c r="I37" s="125">
        <v>0.21</v>
      </c>
      <c r="J37" s="124">
        <f>0</f>
        <v>0</v>
      </c>
      <c r="K37" s="35"/>
      <c r="L37" s="114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14.4" hidden="1" customHeight="1">
      <c r="A38" s="35"/>
      <c r="B38" s="40"/>
      <c r="C38" s="35"/>
      <c r="D38" s="35"/>
      <c r="E38" s="113" t="s">
        <v>46</v>
      </c>
      <c r="F38" s="124">
        <f>ROUND((SUM(BH92:BH116)),  2)</f>
        <v>0</v>
      </c>
      <c r="G38" s="35"/>
      <c r="H38" s="35"/>
      <c r="I38" s="125">
        <v>0.15</v>
      </c>
      <c r="J38" s="124">
        <f>0</f>
        <v>0</v>
      </c>
      <c r="K38" s="35"/>
      <c r="L38" s="114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14.4" hidden="1" customHeight="1">
      <c r="A39" s="35"/>
      <c r="B39" s="40"/>
      <c r="C39" s="35"/>
      <c r="D39" s="35"/>
      <c r="E39" s="113" t="s">
        <v>47</v>
      </c>
      <c r="F39" s="124">
        <f>ROUND((SUM(BI92:BI116)),  2)</f>
        <v>0</v>
      </c>
      <c r="G39" s="35"/>
      <c r="H39" s="35"/>
      <c r="I39" s="125">
        <v>0</v>
      </c>
      <c r="J39" s="124">
        <f>0</f>
        <v>0</v>
      </c>
      <c r="K39" s="35"/>
      <c r="L39" s="114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6.9" customHeight="1">
      <c r="A40" s="35"/>
      <c r="B40" s="40"/>
      <c r="C40" s="35"/>
      <c r="D40" s="35"/>
      <c r="E40" s="35"/>
      <c r="F40" s="35"/>
      <c r="G40" s="35"/>
      <c r="H40" s="35"/>
      <c r="I40" s="35"/>
      <c r="J40" s="35"/>
      <c r="K40" s="35"/>
      <c r="L40" s="114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2" customFormat="1" ht="25.35" customHeight="1">
      <c r="A41" s="35"/>
      <c r="B41" s="40"/>
      <c r="C41" s="126"/>
      <c r="D41" s="127" t="s">
        <v>48</v>
      </c>
      <c r="E41" s="128"/>
      <c r="F41" s="128"/>
      <c r="G41" s="129" t="s">
        <v>49</v>
      </c>
      <c r="H41" s="130" t="s">
        <v>50</v>
      </c>
      <c r="I41" s="128"/>
      <c r="J41" s="131">
        <f>SUM(J32:J39)</f>
        <v>0</v>
      </c>
      <c r="K41" s="132"/>
      <c r="L41" s="114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pans="1:31" s="2" customFormat="1" ht="14.4" customHeight="1">
      <c r="A42" s="35"/>
      <c r="B42" s="133"/>
      <c r="C42" s="134"/>
      <c r="D42" s="134"/>
      <c r="E42" s="134"/>
      <c r="F42" s="134"/>
      <c r="G42" s="134"/>
      <c r="H42" s="134"/>
      <c r="I42" s="134"/>
      <c r="J42" s="134"/>
      <c r="K42" s="134"/>
      <c r="L42" s="114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6" spans="1:31" s="2" customFormat="1" ht="6.9" customHeight="1">
      <c r="A46" s="35"/>
      <c r="B46" s="135"/>
      <c r="C46" s="136"/>
      <c r="D46" s="136"/>
      <c r="E46" s="136"/>
      <c r="F46" s="136"/>
      <c r="G46" s="136"/>
      <c r="H46" s="136"/>
      <c r="I46" s="136"/>
      <c r="J46" s="136"/>
      <c r="K46" s="136"/>
      <c r="L46" s="114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pans="1:31" s="2" customFormat="1" ht="24.9" customHeight="1">
      <c r="A47" s="35"/>
      <c r="B47" s="36"/>
      <c r="C47" s="24" t="s">
        <v>103</v>
      </c>
      <c r="D47" s="37"/>
      <c r="E47" s="37"/>
      <c r="F47" s="37"/>
      <c r="G47" s="37"/>
      <c r="H47" s="37"/>
      <c r="I47" s="37"/>
      <c r="J47" s="37"/>
      <c r="K47" s="37"/>
      <c r="L47" s="114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pans="1:31" s="2" customFormat="1" ht="6.9" customHeight="1">
      <c r="A48" s="35"/>
      <c r="B48" s="36"/>
      <c r="C48" s="37"/>
      <c r="D48" s="37"/>
      <c r="E48" s="37"/>
      <c r="F48" s="37"/>
      <c r="G48" s="37"/>
      <c r="H48" s="37"/>
      <c r="I48" s="37"/>
      <c r="J48" s="37"/>
      <c r="K48" s="37"/>
      <c r="L48" s="114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47" s="2" customFormat="1" ht="12" customHeight="1">
      <c r="A49" s="35"/>
      <c r="B49" s="36"/>
      <c r="C49" s="30" t="s">
        <v>16</v>
      </c>
      <c r="D49" s="37"/>
      <c r="E49" s="37"/>
      <c r="F49" s="37"/>
      <c r="G49" s="37"/>
      <c r="H49" s="37"/>
      <c r="I49" s="37"/>
      <c r="J49" s="37"/>
      <c r="K49" s="37"/>
      <c r="L49" s="114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1:47" s="2" customFormat="1" ht="16.5" customHeight="1">
      <c r="A50" s="35"/>
      <c r="B50" s="36"/>
      <c r="C50" s="37"/>
      <c r="D50" s="37"/>
      <c r="E50" s="380" t="str">
        <f>E7</f>
        <v>Revitalizace brownfieldu výtopny - východní část, demolice budov</v>
      </c>
      <c r="F50" s="381"/>
      <c r="G50" s="381"/>
      <c r="H50" s="381"/>
      <c r="I50" s="37"/>
      <c r="J50" s="37"/>
      <c r="K50" s="37"/>
      <c r="L50" s="114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47" s="1" customFormat="1" ht="12" customHeight="1">
      <c r="B51" s="22"/>
      <c r="C51" s="30" t="s">
        <v>98</v>
      </c>
      <c r="D51" s="23"/>
      <c r="E51" s="23"/>
      <c r="F51" s="23"/>
      <c r="G51" s="23"/>
      <c r="H51" s="23"/>
      <c r="I51" s="23"/>
      <c r="J51" s="23"/>
      <c r="K51" s="23"/>
      <c r="L51" s="21"/>
    </row>
    <row r="52" spans="1:47" s="2" customFormat="1" ht="16.5" customHeight="1">
      <c r="A52" s="35"/>
      <c r="B52" s="36"/>
      <c r="C52" s="37"/>
      <c r="D52" s="37"/>
      <c r="E52" s="380" t="s">
        <v>99</v>
      </c>
      <c r="F52" s="382"/>
      <c r="G52" s="382"/>
      <c r="H52" s="382"/>
      <c r="I52" s="37"/>
      <c r="J52" s="37"/>
      <c r="K52" s="37"/>
      <c r="L52" s="114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1:47" s="2" customFormat="1" ht="12" customHeight="1">
      <c r="A53" s="35"/>
      <c r="B53" s="36"/>
      <c r="C53" s="30" t="s">
        <v>100</v>
      </c>
      <c r="D53" s="37"/>
      <c r="E53" s="37"/>
      <c r="F53" s="37"/>
      <c r="G53" s="37"/>
      <c r="H53" s="37"/>
      <c r="I53" s="37"/>
      <c r="J53" s="37"/>
      <c r="K53" s="37"/>
      <c r="L53" s="114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pans="1:47" s="2" customFormat="1" ht="16.5" customHeight="1">
      <c r="A54" s="35"/>
      <c r="B54" s="36"/>
      <c r="C54" s="37"/>
      <c r="D54" s="37"/>
      <c r="E54" s="329" t="str">
        <f>E11</f>
        <v>01b - Neuznatelné náklady</v>
      </c>
      <c r="F54" s="382"/>
      <c r="G54" s="382"/>
      <c r="H54" s="382"/>
      <c r="I54" s="37"/>
      <c r="J54" s="37"/>
      <c r="K54" s="37"/>
      <c r="L54" s="114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pans="1:47" s="2" customFormat="1" ht="6.9" customHeight="1">
      <c r="A55" s="35"/>
      <c r="B55" s="36"/>
      <c r="C55" s="37"/>
      <c r="D55" s="37"/>
      <c r="E55" s="37"/>
      <c r="F55" s="37"/>
      <c r="G55" s="37"/>
      <c r="H55" s="37"/>
      <c r="I55" s="37"/>
      <c r="J55" s="37"/>
      <c r="K55" s="37"/>
      <c r="L55" s="114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pans="1:47" s="2" customFormat="1" ht="12" customHeight="1">
      <c r="A56" s="35"/>
      <c r="B56" s="36"/>
      <c r="C56" s="30" t="s">
        <v>21</v>
      </c>
      <c r="D56" s="37"/>
      <c r="E56" s="37"/>
      <c r="F56" s="28" t="str">
        <f>F14</f>
        <v>p.p.č. 1126/1 v k.ú. Horní Slavkov</v>
      </c>
      <c r="G56" s="37"/>
      <c r="H56" s="37"/>
      <c r="I56" s="30" t="s">
        <v>23</v>
      </c>
      <c r="J56" s="60" t="str">
        <f>IF(J14="","",J14)</f>
        <v>22. 8. 2022</v>
      </c>
      <c r="K56" s="37"/>
      <c r="L56" s="114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pans="1:47" s="2" customFormat="1" ht="6.9" customHeight="1">
      <c r="A57" s="35"/>
      <c r="B57" s="36"/>
      <c r="C57" s="37"/>
      <c r="D57" s="37"/>
      <c r="E57" s="37"/>
      <c r="F57" s="37"/>
      <c r="G57" s="37"/>
      <c r="H57" s="37"/>
      <c r="I57" s="37"/>
      <c r="J57" s="37"/>
      <c r="K57" s="37"/>
      <c r="L57" s="114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pans="1:47" s="2" customFormat="1" ht="15.15" customHeight="1">
      <c r="A58" s="35"/>
      <c r="B58" s="36"/>
      <c r="C58" s="30" t="s">
        <v>25</v>
      </c>
      <c r="D58" s="37"/>
      <c r="E58" s="37"/>
      <c r="F58" s="28" t="str">
        <f>E17</f>
        <v>Město Horní Slavkov</v>
      </c>
      <c r="G58" s="37"/>
      <c r="H58" s="37"/>
      <c r="I58" s="30" t="s">
        <v>31</v>
      </c>
      <c r="J58" s="33" t="str">
        <f>E23</f>
        <v>CENTRA STAV s.r.o.</v>
      </c>
      <c r="K58" s="37"/>
      <c r="L58" s="114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pans="1:47" s="2" customFormat="1" ht="15.15" customHeight="1">
      <c r="A59" s="35"/>
      <c r="B59" s="36"/>
      <c r="C59" s="30" t="s">
        <v>29</v>
      </c>
      <c r="D59" s="37"/>
      <c r="E59" s="37"/>
      <c r="F59" s="28" t="str">
        <f>IF(E20="","",E20)</f>
        <v>Vyplň údaj</v>
      </c>
      <c r="G59" s="37"/>
      <c r="H59" s="37"/>
      <c r="I59" s="30" t="s">
        <v>34</v>
      </c>
      <c r="J59" s="33" t="str">
        <f>E26</f>
        <v xml:space="preserve"> </v>
      </c>
      <c r="K59" s="37"/>
      <c r="L59" s="114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</row>
    <row r="60" spans="1:47" s="2" customFormat="1" ht="10.35" customHeight="1">
      <c r="A60" s="35"/>
      <c r="B60" s="36"/>
      <c r="C60" s="37"/>
      <c r="D60" s="37"/>
      <c r="E60" s="37"/>
      <c r="F60" s="37"/>
      <c r="G60" s="37"/>
      <c r="H60" s="37"/>
      <c r="I60" s="37"/>
      <c r="J60" s="37"/>
      <c r="K60" s="37"/>
      <c r="L60" s="114"/>
      <c r="S60" s="35"/>
      <c r="T60" s="35"/>
      <c r="U60" s="35"/>
      <c r="V60" s="35"/>
      <c r="W60" s="35"/>
      <c r="X60" s="35"/>
      <c r="Y60" s="35"/>
      <c r="Z60" s="35"/>
      <c r="AA60" s="35"/>
      <c r="AB60" s="35"/>
      <c r="AC60" s="35"/>
      <c r="AD60" s="35"/>
      <c r="AE60" s="35"/>
    </row>
    <row r="61" spans="1:47" s="2" customFormat="1" ht="29.25" customHeight="1">
      <c r="A61" s="35"/>
      <c r="B61" s="36"/>
      <c r="C61" s="137" t="s">
        <v>104</v>
      </c>
      <c r="D61" s="138"/>
      <c r="E61" s="138"/>
      <c r="F61" s="138"/>
      <c r="G61" s="138"/>
      <c r="H61" s="138"/>
      <c r="I61" s="138"/>
      <c r="J61" s="139" t="s">
        <v>105</v>
      </c>
      <c r="K61" s="138"/>
      <c r="L61" s="114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47" s="2" customFormat="1" ht="10.35" customHeight="1">
      <c r="A62" s="35"/>
      <c r="B62" s="36"/>
      <c r="C62" s="37"/>
      <c r="D62" s="37"/>
      <c r="E62" s="37"/>
      <c r="F62" s="37"/>
      <c r="G62" s="37"/>
      <c r="H62" s="37"/>
      <c r="I62" s="37"/>
      <c r="J62" s="37"/>
      <c r="K62" s="37"/>
      <c r="L62" s="114"/>
      <c r="S62" s="35"/>
      <c r="T62" s="35"/>
      <c r="U62" s="35"/>
      <c r="V62" s="35"/>
      <c r="W62" s="35"/>
      <c r="X62" s="35"/>
      <c r="Y62" s="35"/>
      <c r="Z62" s="35"/>
      <c r="AA62" s="35"/>
      <c r="AB62" s="35"/>
      <c r="AC62" s="35"/>
      <c r="AD62" s="35"/>
      <c r="AE62" s="35"/>
    </row>
    <row r="63" spans="1:47" s="2" customFormat="1" ht="22.8" customHeight="1">
      <c r="A63" s="35"/>
      <c r="B63" s="36"/>
      <c r="C63" s="140" t="s">
        <v>70</v>
      </c>
      <c r="D63" s="37"/>
      <c r="E63" s="37"/>
      <c r="F63" s="37"/>
      <c r="G63" s="37"/>
      <c r="H63" s="37"/>
      <c r="I63" s="37"/>
      <c r="J63" s="78">
        <f>J92</f>
        <v>0</v>
      </c>
      <c r="K63" s="37"/>
      <c r="L63" s="114"/>
      <c r="S63" s="35"/>
      <c r="T63" s="35"/>
      <c r="U63" s="35"/>
      <c r="V63" s="35"/>
      <c r="W63" s="35"/>
      <c r="X63" s="35"/>
      <c r="Y63" s="35"/>
      <c r="Z63" s="35"/>
      <c r="AA63" s="35"/>
      <c r="AB63" s="35"/>
      <c r="AC63" s="35"/>
      <c r="AD63" s="35"/>
      <c r="AE63" s="35"/>
      <c r="AU63" s="18" t="s">
        <v>106</v>
      </c>
    </row>
    <row r="64" spans="1:47" s="9" customFormat="1" ht="24.9" customHeight="1">
      <c r="B64" s="141"/>
      <c r="C64" s="142"/>
      <c r="D64" s="143" t="s">
        <v>107</v>
      </c>
      <c r="E64" s="144"/>
      <c r="F64" s="144"/>
      <c r="G64" s="144"/>
      <c r="H64" s="144"/>
      <c r="I64" s="144"/>
      <c r="J64" s="145">
        <f>J93</f>
        <v>0</v>
      </c>
      <c r="K64" s="142"/>
      <c r="L64" s="146"/>
    </row>
    <row r="65" spans="1:31" s="10" customFormat="1" ht="19.95" customHeight="1">
      <c r="B65" s="147"/>
      <c r="C65" s="98"/>
      <c r="D65" s="148" t="s">
        <v>111</v>
      </c>
      <c r="E65" s="149"/>
      <c r="F65" s="149"/>
      <c r="G65" s="149"/>
      <c r="H65" s="149"/>
      <c r="I65" s="149"/>
      <c r="J65" s="150">
        <f>J94</f>
        <v>0</v>
      </c>
      <c r="K65" s="98"/>
      <c r="L65" s="151"/>
    </row>
    <row r="66" spans="1:31" s="9" customFormat="1" ht="24.9" customHeight="1">
      <c r="B66" s="141"/>
      <c r="C66" s="142"/>
      <c r="D66" s="143" t="s">
        <v>441</v>
      </c>
      <c r="E66" s="144"/>
      <c r="F66" s="144"/>
      <c r="G66" s="144"/>
      <c r="H66" s="144"/>
      <c r="I66" s="144"/>
      <c r="J66" s="145">
        <f>J102</f>
        <v>0</v>
      </c>
      <c r="K66" s="142"/>
      <c r="L66" s="146"/>
    </row>
    <row r="67" spans="1:31" s="10" customFormat="1" ht="19.95" customHeight="1">
      <c r="B67" s="147"/>
      <c r="C67" s="98"/>
      <c r="D67" s="148" t="s">
        <v>442</v>
      </c>
      <c r="E67" s="149"/>
      <c r="F67" s="149"/>
      <c r="G67" s="149"/>
      <c r="H67" s="149"/>
      <c r="I67" s="149"/>
      <c r="J67" s="150">
        <f>J103</f>
        <v>0</v>
      </c>
      <c r="K67" s="98"/>
      <c r="L67" s="151"/>
    </row>
    <row r="68" spans="1:31" s="10" customFormat="1" ht="19.95" customHeight="1">
      <c r="B68" s="147"/>
      <c r="C68" s="98"/>
      <c r="D68" s="148" t="s">
        <v>443</v>
      </c>
      <c r="E68" s="149"/>
      <c r="F68" s="149"/>
      <c r="G68" s="149"/>
      <c r="H68" s="149"/>
      <c r="I68" s="149"/>
      <c r="J68" s="150">
        <f>J105</f>
        <v>0</v>
      </c>
      <c r="K68" s="98"/>
      <c r="L68" s="151"/>
    </row>
    <row r="69" spans="1:31" s="10" customFormat="1" ht="19.95" customHeight="1">
      <c r="B69" s="147"/>
      <c r="C69" s="98"/>
      <c r="D69" s="148" t="s">
        <v>444</v>
      </c>
      <c r="E69" s="149"/>
      <c r="F69" s="149"/>
      <c r="G69" s="149"/>
      <c r="H69" s="149"/>
      <c r="I69" s="149"/>
      <c r="J69" s="150">
        <f>J110</f>
        <v>0</v>
      </c>
      <c r="K69" s="98"/>
      <c r="L69" s="151"/>
    </row>
    <row r="70" spans="1:31" s="10" customFormat="1" ht="19.95" customHeight="1">
      <c r="B70" s="147"/>
      <c r="C70" s="98"/>
      <c r="D70" s="148" t="s">
        <v>445</v>
      </c>
      <c r="E70" s="149"/>
      <c r="F70" s="149"/>
      <c r="G70" s="149"/>
      <c r="H70" s="149"/>
      <c r="I70" s="149"/>
      <c r="J70" s="150">
        <f>J112</f>
        <v>0</v>
      </c>
      <c r="K70" s="98"/>
      <c r="L70" s="151"/>
    </row>
    <row r="71" spans="1:31" s="2" customFormat="1" ht="21.75" customHeight="1">
      <c r="A71" s="35"/>
      <c r="B71" s="36"/>
      <c r="C71" s="37"/>
      <c r="D71" s="37"/>
      <c r="E71" s="37"/>
      <c r="F71" s="37"/>
      <c r="G71" s="37"/>
      <c r="H71" s="37"/>
      <c r="I71" s="37"/>
      <c r="J71" s="37"/>
      <c r="K71" s="37"/>
      <c r="L71" s="114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</row>
    <row r="72" spans="1:31" s="2" customFormat="1" ht="6.9" customHeight="1">
      <c r="A72" s="35"/>
      <c r="B72" s="48"/>
      <c r="C72" s="49"/>
      <c r="D72" s="49"/>
      <c r="E72" s="49"/>
      <c r="F72" s="49"/>
      <c r="G72" s="49"/>
      <c r="H72" s="49"/>
      <c r="I72" s="49"/>
      <c r="J72" s="49"/>
      <c r="K72" s="49"/>
      <c r="L72" s="114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6" spans="1:31" s="2" customFormat="1" ht="6.9" customHeight="1">
      <c r="A76" s="35"/>
      <c r="B76" s="50"/>
      <c r="C76" s="51"/>
      <c r="D76" s="51"/>
      <c r="E76" s="51"/>
      <c r="F76" s="51"/>
      <c r="G76" s="51"/>
      <c r="H76" s="51"/>
      <c r="I76" s="51"/>
      <c r="J76" s="51"/>
      <c r="K76" s="51"/>
      <c r="L76" s="114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24.9" customHeight="1">
      <c r="A77" s="35"/>
      <c r="B77" s="36"/>
      <c r="C77" s="24" t="s">
        <v>117</v>
      </c>
      <c r="D77" s="37"/>
      <c r="E77" s="37"/>
      <c r="F77" s="37"/>
      <c r="G77" s="37"/>
      <c r="H77" s="37"/>
      <c r="I77" s="37"/>
      <c r="J77" s="37"/>
      <c r="K77" s="37"/>
      <c r="L77" s="114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pans="1:31" s="2" customFormat="1" ht="6.9" customHeight="1">
      <c r="A78" s="35"/>
      <c r="B78" s="36"/>
      <c r="C78" s="37"/>
      <c r="D78" s="37"/>
      <c r="E78" s="37"/>
      <c r="F78" s="37"/>
      <c r="G78" s="37"/>
      <c r="H78" s="37"/>
      <c r="I78" s="37"/>
      <c r="J78" s="37"/>
      <c r="K78" s="37"/>
      <c r="L78" s="114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pans="1:31" s="2" customFormat="1" ht="12" customHeight="1">
      <c r="A79" s="35"/>
      <c r="B79" s="36"/>
      <c r="C79" s="30" t="s">
        <v>16</v>
      </c>
      <c r="D79" s="37"/>
      <c r="E79" s="37"/>
      <c r="F79" s="37"/>
      <c r="G79" s="37"/>
      <c r="H79" s="37"/>
      <c r="I79" s="37"/>
      <c r="J79" s="37"/>
      <c r="K79" s="37"/>
      <c r="L79" s="114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pans="1:31" s="2" customFormat="1" ht="16.5" customHeight="1">
      <c r="A80" s="35"/>
      <c r="B80" s="36"/>
      <c r="C80" s="37"/>
      <c r="D80" s="37"/>
      <c r="E80" s="380" t="str">
        <f>E7</f>
        <v>Revitalizace brownfieldu výtopny - východní část, demolice budov</v>
      </c>
      <c r="F80" s="381"/>
      <c r="G80" s="381"/>
      <c r="H80" s="381"/>
      <c r="I80" s="37"/>
      <c r="J80" s="37"/>
      <c r="K80" s="37"/>
      <c r="L80" s="114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</row>
    <row r="81" spans="1:65" s="1" customFormat="1" ht="12" customHeight="1">
      <c r="B81" s="22"/>
      <c r="C81" s="30" t="s">
        <v>98</v>
      </c>
      <c r="D81" s="23"/>
      <c r="E81" s="23"/>
      <c r="F81" s="23"/>
      <c r="G81" s="23"/>
      <c r="H81" s="23"/>
      <c r="I81" s="23"/>
      <c r="J81" s="23"/>
      <c r="K81" s="23"/>
      <c r="L81" s="21"/>
    </row>
    <row r="82" spans="1:65" s="2" customFormat="1" ht="16.5" customHeight="1">
      <c r="A82" s="35"/>
      <c r="B82" s="36"/>
      <c r="C82" s="37"/>
      <c r="D82" s="37"/>
      <c r="E82" s="380" t="s">
        <v>99</v>
      </c>
      <c r="F82" s="382"/>
      <c r="G82" s="382"/>
      <c r="H82" s="382"/>
      <c r="I82" s="37"/>
      <c r="J82" s="37"/>
      <c r="K82" s="37"/>
      <c r="L82" s="114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65" s="2" customFormat="1" ht="12" customHeight="1">
      <c r="A83" s="35"/>
      <c r="B83" s="36"/>
      <c r="C83" s="30" t="s">
        <v>100</v>
      </c>
      <c r="D83" s="37"/>
      <c r="E83" s="37"/>
      <c r="F83" s="37"/>
      <c r="G83" s="37"/>
      <c r="H83" s="37"/>
      <c r="I83" s="37"/>
      <c r="J83" s="37"/>
      <c r="K83" s="37"/>
      <c r="L83" s="114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65" s="2" customFormat="1" ht="16.5" customHeight="1">
      <c r="A84" s="35"/>
      <c r="B84" s="36"/>
      <c r="C84" s="37"/>
      <c r="D84" s="37"/>
      <c r="E84" s="329" t="str">
        <f>E11</f>
        <v>01b - Neuznatelné náklady</v>
      </c>
      <c r="F84" s="382"/>
      <c r="G84" s="382"/>
      <c r="H84" s="382"/>
      <c r="I84" s="37"/>
      <c r="J84" s="37"/>
      <c r="K84" s="37"/>
      <c r="L84" s="114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65" s="2" customFormat="1" ht="6.9" customHeight="1">
      <c r="A85" s="35"/>
      <c r="B85" s="36"/>
      <c r="C85" s="37"/>
      <c r="D85" s="37"/>
      <c r="E85" s="37"/>
      <c r="F85" s="37"/>
      <c r="G85" s="37"/>
      <c r="H85" s="37"/>
      <c r="I85" s="37"/>
      <c r="J85" s="37"/>
      <c r="K85" s="37"/>
      <c r="L85" s="114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65" s="2" customFormat="1" ht="12" customHeight="1">
      <c r="A86" s="35"/>
      <c r="B86" s="36"/>
      <c r="C86" s="30" t="s">
        <v>21</v>
      </c>
      <c r="D86" s="37"/>
      <c r="E86" s="37"/>
      <c r="F86" s="28" t="str">
        <f>F14</f>
        <v>p.p.č. 1126/1 v k.ú. Horní Slavkov</v>
      </c>
      <c r="G86" s="37"/>
      <c r="H86" s="37"/>
      <c r="I86" s="30" t="s">
        <v>23</v>
      </c>
      <c r="J86" s="60" t="str">
        <f>IF(J14="","",J14)</f>
        <v>22. 8. 2022</v>
      </c>
      <c r="K86" s="37"/>
      <c r="L86" s="114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65" s="2" customFormat="1" ht="6.9" customHeight="1">
      <c r="A87" s="35"/>
      <c r="B87" s="36"/>
      <c r="C87" s="37"/>
      <c r="D87" s="37"/>
      <c r="E87" s="37"/>
      <c r="F87" s="37"/>
      <c r="G87" s="37"/>
      <c r="H87" s="37"/>
      <c r="I87" s="37"/>
      <c r="J87" s="37"/>
      <c r="K87" s="37"/>
      <c r="L87" s="114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65" s="2" customFormat="1" ht="15.15" customHeight="1">
      <c r="A88" s="35"/>
      <c r="B88" s="36"/>
      <c r="C88" s="30" t="s">
        <v>25</v>
      </c>
      <c r="D88" s="37"/>
      <c r="E88" s="37"/>
      <c r="F88" s="28" t="str">
        <f>E17</f>
        <v>Město Horní Slavkov</v>
      </c>
      <c r="G88" s="37"/>
      <c r="H88" s="37"/>
      <c r="I88" s="30" t="s">
        <v>31</v>
      </c>
      <c r="J88" s="33" t="str">
        <f>E23</f>
        <v>CENTRA STAV s.r.o.</v>
      </c>
      <c r="K88" s="37"/>
      <c r="L88" s="114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65" s="2" customFormat="1" ht="15.15" customHeight="1">
      <c r="A89" s="35"/>
      <c r="B89" s="36"/>
      <c r="C89" s="30" t="s">
        <v>29</v>
      </c>
      <c r="D89" s="37"/>
      <c r="E89" s="37"/>
      <c r="F89" s="28" t="str">
        <f>IF(E20="","",E20)</f>
        <v>Vyplň údaj</v>
      </c>
      <c r="G89" s="37"/>
      <c r="H89" s="37"/>
      <c r="I89" s="30" t="s">
        <v>34</v>
      </c>
      <c r="J89" s="33" t="str">
        <f>E26</f>
        <v xml:space="preserve"> </v>
      </c>
      <c r="K89" s="37"/>
      <c r="L89" s="114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65" s="2" customFormat="1" ht="10.35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114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65" s="11" customFormat="1" ht="29.25" customHeight="1">
      <c r="A91" s="152"/>
      <c r="B91" s="153"/>
      <c r="C91" s="154" t="s">
        <v>118</v>
      </c>
      <c r="D91" s="155" t="s">
        <v>57</v>
      </c>
      <c r="E91" s="155" t="s">
        <v>53</v>
      </c>
      <c r="F91" s="155" t="s">
        <v>54</v>
      </c>
      <c r="G91" s="155" t="s">
        <v>119</v>
      </c>
      <c r="H91" s="155" t="s">
        <v>120</v>
      </c>
      <c r="I91" s="155" t="s">
        <v>121</v>
      </c>
      <c r="J91" s="155" t="s">
        <v>105</v>
      </c>
      <c r="K91" s="156" t="s">
        <v>122</v>
      </c>
      <c r="L91" s="157"/>
      <c r="M91" s="69" t="s">
        <v>19</v>
      </c>
      <c r="N91" s="70" t="s">
        <v>42</v>
      </c>
      <c r="O91" s="70" t="s">
        <v>123</v>
      </c>
      <c r="P91" s="70" t="s">
        <v>124</v>
      </c>
      <c r="Q91" s="70" t="s">
        <v>125</v>
      </c>
      <c r="R91" s="70" t="s">
        <v>126</v>
      </c>
      <c r="S91" s="70" t="s">
        <v>127</v>
      </c>
      <c r="T91" s="71" t="s">
        <v>128</v>
      </c>
      <c r="U91" s="152"/>
      <c r="V91" s="152"/>
      <c r="W91" s="152"/>
      <c r="X91" s="152"/>
      <c r="Y91" s="152"/>
      <c r="Z91" s="152"/>
      <c r="AA91" s="152"/>
      <c r="AB91" s="152"/>
      <c r="AC91" s="152"/>
      <c r="AD91" s="152"/>
      <c r="AE91" s="152"/>
    </row>
    <row r="92" spans="1:65" s="2" customFormat="1" ht="22.8" customHeight="1">
      <c r="A92" s="35"/>
      <c r="B92" s="36"/>
      <c r="C92" s="76" t="s">
        <v>129</v>
      </c>
      <c r="D92" s="37"/>
      <c r="E92" s="37"/>
      <c r="F92" s="37"/>
      <c r="G92" s="37"/>
      <c r="H92" s="37"/>
      <c r="I92" s="37"/>
      <c r="J92" s="158">
        <f>BK92</f>
        <v>0</v>
      </c>
      <c r="K92" s="37"/>
      <c r="L92" s="40"/>
      <c r="M92" s="72"/>
      <c r="N92" s="159"/>
      <c r="O92" s="73"/>
      <c r="P92" s="160">
        <f>P93+P102</f>
        <v>0</v>
      </c>
      <c r="Q92" s="73"/>
      <c r="R92" s="160">
        <f>R93+R102</f>
        <v>0</v>
      </c>
      <c r="S92" s="73"/>
      <c r="T92" s="161">
        <f>T93+T102</f>
        <v>0</v>
      </c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  <c r="AT92" s="18" t="s">
        <v>71</v>
      </c>
      <c r="AU92" s="18" t="s">
        <v>106</v>
      </c>
      <c r="BK92" s="162">
        <f>BK93+BK102</f>
        <v>0</v>
      </c>
    </row>
    <row r="93" spans="1:65" s="12" customFormat="1" ht="25.95" customHeight="1">
      <c r="B93" s="163"/>
      <c r="C93" s="164"/>
      <c r="D93" s="165" t="s">
        <v>71</v>
      </c>
      <c r="E93" s="166" t="s">
        <v>130</v>
      </c>
      <c r="F93" s="166" t="s">
        <v>131</v>
      </c>
      <c r="G93" s="164"/>
      <c r="H93" s="164"/>
      <c r="I93" s="167"/>
      <c r="J93" s="168">
        <f>BK93</f>
        <v>0</v>
      </c>
      <c r="K93" s="164"/>
      <c r="L93" s="169"/>
      <c r="M93" s="170"/>
      <c r="N93" s="171"/>
      <c r="O93" s="171"/>
      <c r="P93" s="172">
        <f>P94</f>
        <v>0</v>
      </c>
      <c r="Q93" s="171"/>
      <c r="R93" s="172">
        <f>R94</f>
        <v>0</v>
      </c>
      <c r="S93" s="171"/>
      <c r="T93" s="173">
        <f>T94</f>
        <v>0</v>
      </c>
      <c r="AR93" s="174" t="s">
        <v>79</v>
      </c>
      <c r="AT93" s="175" t="s">
        <v>71</v>
      </c>
      <c r="AU93" s="175" t="s">
        <v>72</v>
      </c>
      <c r="AY93" s="174" t="s">
        <v>132</v>
      </c>
      <c r="BK93" s="176">
        <f>BK94</f>
        <v>0</v>
      </c>
    </row>
    <row r="94" spans="1:65" s="12" customFormat="1" ht="22.8" customHeight="1">
      <c r="B94" s="163"/>
      <c r="C94" s="164"/>
      <c r="D94" s="165" t="s">
        <v>71</v>
      </c>
      <c r="E94" s="177" t="s">
        <v>183</v>
      </c>
      <c r="F94" s="177" t="s">
        <v>233</v>
      </c>
      <c r="G94" s="164"/>
      <c r="H94" s="164"/>
      <c r="I94" s="167"/>
      <c r="J94" s="178">
        <f>BK94</f>
        <v>0</v>
      </c>
      <c r="K94" s="164"/>
      <c r="L94" s="169"/>
      <c r="M94" s="170"/>
      <c r="N94" s="171"/>
      <c r="O94" s="171"/>
      <c r="P94" s="172">
        <f>SUM(P95:P101)</f>
        <v>0</v>
      </c>
      <c r="Q94" s="171"/>
      <c r="R94" s="172">
        <f>SUM(R95:R101)</f>
        <v>0</v>
      </c>
      <c r="S94" s="171"/>
      <c r="T94" s="173">
        <f>SUM(T95:T101)</f>
        <v>0</v>
      </c>
      <c r="AR94" s="174" t="s">
        <v>79</v>
      </c>
      <c r="AT94" s="175" t="s">
        <v>71</v>
      </c>
      <c r="AU94" s="175" t="s">
        <v>79</v>
      </c>
      <c r="AY94" s="174" t="s">
        <v>132</v>
      </c>
      <c r="BK94" s="176">
        <f>SUM(BK95:BK101)</f>
        <v>0</v>
      </c>
    </row>
    <row r="95" spans="1:65" s="2" customFormat="1" ht="16.5" customHeight="1">
      <c r="A95" s="35"/>
      <c r="B95" s="36"/>
      <c r="C95" s="179" t="s">
        <v>79</v>
      </c>
      <c r="D95" s="179" t="s">
        <v>134</v>
      </c>
      <c r="E95" s="180" t="s">
        <v>446</v>
      </c>
      <c r="F95" s="181" t="s">
        <v>447</v>
      </c>
      <c r="G95" s="182" t="s">
        <v>197</v>
      </c>
      <c r="H95" s="183">
        <v>3077.46</v>
      </c>
      <c r="I95" s="184"/>
      <c r="J95" s="185">
        <f>ROUND(I95*H95,2)</f>
        <v>0</v>
      </c>
      <c r="K95" s="181" t="s">
        <v>19</v>
      </c>
      <c r="L95" s="40"/>
      <c r="M95" s="186" t="s">
        <v>19</v>
      </c>
      <c r="N95" s="187" t="s">
        <v>43</v>
      </c>
      <c r="O95" s="65"/>
      <c r="P95" s="188">
        <f>O95*H95</f>
        <v>0</v>
      </c>
      <c r="Q95" s="188">
        <v>0</v>
      </c>
      <c r="R95" s="188">
        <f>Q95*H95</f>
        <v>0</v>
      </c>
      <c r="S95" s="188">
        <v>0</v>
      </c>
      <c r="T95" s="189">
        <f>S95*H95</f>
        <v>0</v>
      </c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R95" s="190" t="s">
        <v>139</v>
      </c>
      <c r="AT95" s="190" t="s">
        <v>134</v>
      </c>
      <c r="AU95" s="190" t="s">
        <v>81</v>
      </c>
      <c r="AY95" s="18" t="s">
        <v>132</v>
      </c>
      <c r="BE95" s="191">
        <f>IF(N95="základní",J95,0)</f>
        <v>0</v>
      </c>
      <c r="BF95" s="191">
        <f>IF(N95="snížená",J95,0)</f>
        <v>0</v>
      </c>
      <c r="BG95" s="191">
        <f>IF(N95="zákl. přenesená",J95,0)</f>
        <v>0</v>
      </c>
      <c r="BH95" s="191">
        <f>IF(N95="sníž. přenesená",J95,0)</f>
        <v>0</v>
      </c>
      <c r="BI95" s="191">
        <f>IF(N95="nulová",J95,0)</f>
        <v>0</v>
      </c>
      <c r="BJ95" s="18" t="s">
        <v>79</v>
      </c>
      <c r="BK95" s="191">
        <f>ROUND(I95*H95,2)</f>
        <v>0</v>
      </c>
      <c r="BL95" s="18" t="s">
        <v>139</v>
      </c>
      <c r="BM95" s="190" t="s">
        <v>448</v>
      </c>
    </row>
    <row r="96" spans="1:65" s="13" customFormat="1" ht="10.199999999999999">
      <c r="B96" s="197"/>
      <c r="C96" s="198"/>
      <c r="D96" s="199" t="s">
        <v>143</v>
      </c>
      <c r="E96" s="200" t="s">
        <v>19</v>
      </c>
      <c r="F96" s="201" t="s">
        <v>449</v>
      </c>
      <c r="G96" s="198"/>
      <c r="H96" s="200" t="s">
        <v>19</v>
      </c>
      <c r="I96" s="202"/>
      <c r="J96" s="198"/>
      <c r="K96" s="198"/>
      <c r="L96" s="203"/>
      <c r="M96" s="204"/>
      <c r="N96" s="205"/>
      <c r="O96" s="205"/>
      <c r="P96" s="205"/>
      <c r="Q96" s="205"/>
      <c r="R96" s="205"/>
      <c r="S96" s="205"/>
      <c r="T96" s="206"/>
      <c r="AT96" s="207" t="s">
        <v>143</v>
      </c>
      <c r="AU96" s="207" t="s">
        <v>81</v>
      </c>
      <c r="AV96" s="13" t="s">
        <v>79</v>
      </c>
      <c r="AW96" s="13" t="s">
        <v>33</v>
      </c>
      <c r="AX96" s="13" t="s">
        <v>72</v>
      </c>
      <c r="AY96" s="207" t="s">
        <v>132</v>
      </c>
    </row>
    <row r="97" spans="1:65" s="14" customFormat="1" ht="10.199999999999999">
      <c r="B97" s="208"/>
      <c r="C97" s="209"/>
      <c r="D97" s="199" t="s">
        <v>143</v>
      </c>
      <c r="E97" s="210" t="s">
        <v>19</v>
      </c>
      <c r="F97" s="211" t="s">
        <v>450</v>
      </c>
      <c r="G97" s="209"/>
      <c r="H97" s="212">
        <v>3077.46</v>
      </c>
      <c r="I97" s="213"/>
      <c r="J97" s="209"/>
      <c r="K97" s="209"/>
      <c r="L97" s="214"/>
      <c r="M97" s="215"/>
      <c r="N97" s="216"/>
      <c r="O97" s="216"/>
      <c r="P97" s="216"/>
      <c r="Q97" s="216"/>
      <c r="R97" s="216"/>
      <c r="S97" s="216"/>
      <c r="T97" s="217"/>
      <c r="AT97" s="218" t="s">
        <v>143</v>
      </c>
      <c r="AU97" s="218" t="s">
        <v>81</v>
      </c>
      <c r="AV97" s="14" t="s">
        <v>81</v>
      </c>
      <c r="AW97" s="14" t="s">
        <v>33</v>
      </c>
      <c r="AX97" s="14" t="s">
        <v>79</v>
      </c>
      <c r="AY97" s="218" t="s">
        <v>132</v>
      </c>
    </row>
    <row r="98" spans="1:65" s="2" customFormat="1" ht="16.5" customHeight="1">
      <c r="A98" s="35"/>
      <c r="B98" s="36"/>
      <c r="C98" s="179" t="s">
        <v>81</v>
      </c>
      <c r="D98" s="179" t="s">
        <v>134</v>
      </c>
      <c r="E98" s="180" t="s">
        <v>451</v>
      </c>
      <c r="F98" s="181" t="s">
        <v>452</v>
      </c>
      <c r="G98" s="182" t="s">
        <v>197</v>
      </c>
      <c r="H98" s="183">
        <v>375450.12</v>
      </c>
      <c r="I98" s="184"/>
      <c r="J98" s="185">
        <f>ROUND(I98*H98,2)</f>
        <v>0</v>
      </c>
      <c r="K98" s="181" t="s">
        <v>138</v>
      </c>
      <c r="L98" s="40"/>
      <c r="M98" s="186" t="s">
        <v>19</v>
      </c>
      <c r="N98" s="187" t="s">
        <v>43</v>
      </c>
      <c r="O98" s="65"/>
      <c r="P98" s="188">
        <f>O98*H98</f>
        <v>0</v>
      </c>
      <c r="Q98" s="188">
        <v>0</v>
      </c>
      <c r="R98" s="188">
        <f>Q98*H98</f>
        <v>0</v>
      </c>
      <c r="S98" s="188">
        <v>0</v>
      </c>
      <c r="T98" s="189">
        <f>S98*H98</f>
        <v>0</v>
      </c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R98" s="190" t="s">
        <v>139</v>
      </c>
      <c r="AT98" s="190" t="s">
        <v>134</v>
      </c>
      <c r="AU98" s="190" t="s">
        <v>81</v>
      </c>
      <c r="AY98" s="18" t="s">
        <v>132</v>
      </c>
      <c r="BE98" s="191">
        <f>IF(N98="základní",J98,0)</f>
        <v>0</v>
      </c>
      <c r="BF98" s="191">
        <f>IF(N98="snížená",J98,0)</f>
        <v>0</v>
      </c>
      <c r="BG98" s="191">
        <f>IF(N98="zákl. přenesená",J98,0)</f>
        <v>0</v>
      </c>
      <c r="BH98" s="191">
        <f>IF(N98="sníž. přenesená",J98,0)</f>
        <v>0</v>
      </c>
      <c r="BI98" s="191">
        <f>IF(N98="nulová",J98,0)</f>
        <v>0</v>
      </c>
      <c r="BJ98" s="18" t="s">
        <v>79</v>
      </c>
      <c r="BK98" s="191">
        <f>ROUND(I98*H98,2)</f>
        <v>0</v>
      </c>
      <c r="BL98" s="18" t="s">
        <v>139</v>
      </c>
      <c r="BM98" s="190" t="s">
        <v>453</v>
      </c>
    </row>
    <row r="99" spans="1:65" s="2" customFormat="1" ht="10.199999999999999">
      <c r="A99" s="35"/>
      <c r="B99" s="36"/>
      <c r="C99" s="37"/>
      <c r="D99" s="192" t="s">
        <v>141</v>
      </c>
      <c r="E99" s="37"/>
      <c r="F99" s="193" t="s">
        <v>454</v>
      </c>
      <c r="G99" s="37"/>
      <c r="H99" s="37"/>
      <c r="I99" s="194"/>
      <c r="J99" s="37"/>
      <c r="K99" s="37"/>
      <c r="L99" s="40"/>
      <c r="M99" s="195"/>
      <c r="N99" s="196"/>
      <c r="O99" s="65"/>
      <c r="P99" s="65"/>
      <c r="Q99" s="65"/>
      <c r="R99" s="65"/>
      <c r="S99" s="65"/>
      <c r="T99" s="66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  <c r="AT99" s="18" t="s">
        <v>141</v>
      </c>
      <c r="AU99" s="18" t="s">
        <v>81</v>
      </c>
    </row>
    <row r="100" spans="1:65" s="14" customFormat="1" ht="10.199999999999999">
      <c r="B100" s="208"/>
      <c r="C100" s="209"/>
      <c r="D100" s="199" t="s">
        <v>143</v>
      </c>
      <c r="E100" s="210" t="s">
        <v>19</v>
      </c>
      <c r="F100" s="211" t="s">
        <v>455</v>
      </c>
      <c r="G100" s="209"/>
      <c r="H100" s="212">
        <v>375450.12</v>
      </c>
      <c r="I100" s="213"/>
      <c r="J100" s="209"/>
      <c r="K100" s="209"/>
      <c r="L100" s="214"/>
      <c r="M100" s="215"/>
      <c r="N100" s="216"/>
      <c r="O100" s="216"/>
      <c r="P100" s="216"/>
      <c r="Q100" s="216"/>
      <c r="R100" s="216"/>
      <c r="S100" s="216"/>
      <c r="T100" s="217"/>
      <c r="AT100" s="218" t="s">
        <v>143</v>
      </c>
      <c r="AU100" s="218" t="s">
        <v>81</v>
      </c>
      <c r="AV100" s="14" t="s">
        <v>81</v>
      </c>
      <c r="AW100" s="14" t="s">
        <v>33</v>
      </c>
      <c r="AX100" s="14" t="s">
        <v>79</v>
      </c>
      <c r="AY100" s="218" t="s">
        <v>132</v>
      </c>
    </row>
    <row r="101" spans="1:65" s="2" customFormat="1" ht="21.75" customHeight="1">
      <c r="A101" s="35"/>
      <c r="B101" s="36"/>
      <c r="C101" s="179" t="s">
        <v>150</v>
      </c>
      <c r="D101" s="179" t="s">
        <v>134</v>
      </c>
      <c r="E101" s="180" t="s">
        <v>456</v>
      </c>
      <c r="F101" s="181" t="s">
        <v>457</v>
      </c>
      <c r="G101" s="182" t="s">
        <v>197</v>
      </c>
      <c r="H101" s="183">
        <v>3077.46</v>
      </c>
      <c r="I101" s="184"/>
      <c r="J101" s="185">
        <f>ROUND(I101*H101,2)</f>
        <v>0</v>
      </c>
      <c r="K101" s="181" t="s">
        <v>19</v>
      </c>
      <c r="L101" s="40"/>
      <c r="M101" s="186" t="s">
        <v>19</v>
      </c>
      <c r="N101" s="187" t="s">
        <v>43</v>
      </c>
      <c r="O101" s="65"/>
      <c r="P101" s="188">
        <f>O101*H101</f>
        <v>0</v>
      </c>
      <c r="Q101" s="188">
        <v>0</v>
      </c>
      <c r="R101" s="188">
        <f>Q101*H101</f>
        <v>0</v>
      </c>
      <c r="S101" s="188">
        <v>0</v>
      </c>
      <c r="T101" s="189">
        <f>S101*H101</f>
        <v>0</v>
      </c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  <c r="AR101" s="190" t="s">
        <v>139</v>
      </c>
      <c r="AT101" s="190" t="s">
        <v>134</v>
      </c>
      <c r="AU101" s="190" t="s">
        <v>81</v>
      </c>
      <c r="AY101" s="18" t="s">
        <v>132</v>
      </c>
      <c r="BE101" s="191">
        <f>IF(N101="základní",J101,0)</f>
        <v>0</v>
      </c>
      <c r="BF101" s="191">
        <f>IF(N101="snížená",J101,0)</f>
        <v>0</v>
      </c>
      <c r="BG101" s="191">
        <f>IF(N101="zákl. přenesená",J101,0)</f>
        <v>0</v>
      </c>
      <c r="BH101" s="191">
        <f>IF(N101="sníž. přenesená",J101,0)</f>
        <v>0</v>
      </c>
      <c r="BI101" s="191">
        <f>IF(N101="nulová",J101,0)</f>
        <v>0</v>
      </c>
      <c r="BJ101" s="18" t="s">
        <v>79</v>
      </c>
      <c r="BK101" s="191">
        <f>ROUND(I101*H101,2)</f>
        <v>0</v>
      </c>
      <c r="BL101" s="18" t="s">
        <v>139</v>
      </c>
      <c r="BM101" s="190" t="s">
        <v>458</v>
      </c>
    </row>
    <row r="102" spans="1:65" s="12" customFormat="1" ht="25.95" customHeight="1">
      <c r="B102" s="163"/>
      <c r="C102" s="164"/>
      <c r="D102" s="165" t="s">
        <v>71</v>
      </c>
      <c r="E102" s="166" t="s">
        <v>459</v>
      </c>
      <c r="F102" s="166" t="s">
        <v>460</v>
      </c>
      <c r="G102" s="164"/>
      <c r="H102" s="164"/>
      <c r="I102" s="167"/>
      <c r="J102" s="168">
        <f>BK102</f>
        <v>0</v>
      </c>
      <c r="K102" s="164"/>
      <c r="L102" s="169"/>
      <c r="M102" s="170"/>
      <c r="N102" s="171"/>
      <c r="O102" s="171"/>
      <c r="P102" s="172">
        <f>P103+P105+P110+P112</f>
        <v>0</v>
      </c>
      <c r="Q102" s="171"/>
      <c r="R102" s="172">
        <f>R103+R105+R110+R112</f>
        <v>0</v>
      </c>
      <c r="S102" s="171"/>
      <c r="T102" s="173">
        <f>T103+T105+T110+T112</f>
        <v>0</v>
      </c>
      <c r="AR102" s="174" t="s">
        <v>159</v>
      </c>
      <c r="AT102" s="175" t="s">
        <v>71</v>
      </c>
      <c r="AU102" s="175" t="s">
        <v>72</v>
      </c>
      <c r="AY102" s="174" t="s">
        <v>132</v>
      </c>
      <c r="BK102" s="176">
        <f>BK103+BK105+BK110+BK112</f>
        <v>0</v>
      </c>
    </row>
    <row r="103" spans="1:65" s="12" customFormat="1" ht="22.8" customHeight="1">
      <c r="B103" s="163"/>
      <c r="C103" s="164"/>
      <c r="D103" s="165" t="s">
        <v>71</v>
      </c>
      <c r="E103" s="177" t="s">
        <v>461</v>
      </c>
      <c r="F103" s="177" t="s">
        <v>462</v>
      </c>
      <c r="G103" s="164"/>
      <c r="H103" s="164"/>
      <c r="I103" s="167"/>
      <c r="J103" s="178">
        <f>BK103</f>
        <v>0</v>
      </c>
      <c r="K103" s="164"/>
      <c r="L103" s="169"/>
      <c r="M103" s="170"/>
      <c r="N103" s="171"/>
      <c r="O103" s="171"/>
      <c r="P103" s="172">
        <f>P104</f>
        <v>0</v>
      </c>
      <c r="Q103" s="171"/>
      <c r="R103" s="172">
        <f>R104</f>
        <v>0</v>
      </c>
      <c r="S103" s="171"/>
      <c r="T103" s="173">
        <f>T104</f>
        <v>0</v>
      </c>
      <c r="AR103" s="174" t="s">
        <v>159</v>
      </c>
      <c r="AT103" s="175" t="s">
        <v>71</v>
      </c>
      <c r="AU103" s="175" t="s">
        <v>79</v>
      </c>
      <c r="AY103" s="174" t="s">
        <v>132</v>
      </c>
      <c r="BK103" s="176">
        <f>BK104</f>
        <v>0</v>
      </c>
    </row>
    <row r="104" spans="1:65" s="2" customFormat="1" ht="16.5" customHeight="1">
      <c r="A104" s="35"/>
      <c r="B104" s="36"/>
      <c r="C104" s="179" t="s">
        <v>139</v>
      </c>
      <c r="D104" s="179" t="s">
        <v>134</v>
      </c>
      <c r="E104" s="180" t="s">
        <v>463</v>
      </c>
      <c r="F104" s="181" t="s">
        <v>464</v>
      </c>
      <c r="G104" s="182" t="s">
        <v>242</v>
      </c>
      <c r="H104" s="183">
        <v>1</v>
      </c>
      <c r="I104" s="184"/>
      <c r="J104" s="185">
        <f>ROUND(I104*H104,2)</f>
        <v>0</v>
      </c>
      <c r="K104" s="181" t="s">
        <v>19</v>
      </c>
      <c r="L104" s="40"/>
      <c r="M104" s="186" t="s">
        <v>19</v>
      </c>
      <c r="N104" s="187" t="s">
        <v>43</v>
      </c>
      <c r="O104" s="65"/>
      <c r="P104" s="188">
        <f>O104*H104</f>
        <v>0</v>
      </c>
      <c r="Q104" s="188">
        <v>0</v>
      </c>
      <c r="R104" s="188">
        <f>Q104*H104</f>
        <v>0</v>
      </c>
      <c r="S104" s="188">
        <v>0</v>
      </c>
      <c r="T104" s="189">
        <f>S104*H104</f>
        <v>0</v>
      </c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  <c r="AR104" s="190" t="s">
        <v>465</v>
      </c>
      <c r="AT104" s="190" t="s">
        <v>134</v>
      </c>
      <c r="AU104" s="190" t="s">
        <v>81</v>
      </c>
      <c r="AY104" s="18" t="s">
        <v>132</v>
      </c>
      <c r="BE104" s="191">
        <f>IF(N104="základní",J104,0)</f>
        <v>0</v>
      </c>
      <c r="BF104" s="191">
        <f>IF(N104="snížená",J104,0)</f>
        <v>0</v>
      </c>
      <c r="BG104" s="191">
        <f>IF(N104="zákl. přenesená",J104,0)</f>
        <v>0</v>
      </c>
      <c r="BH104" s="191">
        <f>IF(N104="sníž. přenesená",J104,0)</f>
        <v>0</v>
      </c>
      <c r="BI104" s="191">
        <f>IF(N104="nulová",J104,0)</f>
        <v>0</v>
      </c>
      <c r="BJ104" s="18" t="s">
        <v>79</v>
      </c>
      <c r="BK104" s="191">
        <f>ROUND(I104*H104,2)</f>
        <v>0</v>
      </c>
      <c r="BL104" s="18" t="s">
        <v>465</v>
      </c>
      <c r="BM104" s="190" t="s">
        <v>466</v>
      </c>
    </row>
    <row r="105" spans="1:65" s="12" customFormat="1" ht="22.8" customHeight="1">
      <c r="B105" s="163"/>
      <c r="C105" s="164"/>
      <c r="D105" s="165" t="s">
        <v>71</v>
      </c>
      <c r="E105" s="177" t="s">
        <v>467</v>
      </c>
      <c r="F105" s="177" t="s">
        <v>468</v>
      </c>
      <c r="G105" s="164"/>
      <c r="H105" s="164"/>
      <c r="I105" s="167"/>
      <c r="J105" s="178">
        <f>BK105</f>
        <v>0</v>
      </c>
      <c r="K105" s="164"/>
      <c r="L105" s="169"/>
      <c r="M105" s="170"/>
      <c r="N105" s="171"/>
      <c r="O105" s="171"/>
      <c r="P105" s="172">
        <f>SUM(P106:P109)</f>
        <v>0</v>
      </c>
      <c r="Q105" s="171"/>
      <c r="R105" s="172">
        <f>SUM(R106:R109)</f>
        <v>0</v>
      </c>
      <c r="S105" s="171"/>
      <c r="T105" s="173">
        <f>SUM(T106:T109)</f>
        <v>0</v>
      </c>
      <c r="AR105" s="174" t="s">
        <v>159</v>
      </c>
      <c r="AT105" s="175" t="s">
        <v>71</v>
      </c>
      <c r="AU105" s="175" t="s">
        <v>79</v>
      </c>
      <c r="AY105" s="174" t="s">
        <v>132</v>
      </c>
      <c r="BK105" s="176">
        <f>SUM(BK106:BK109)</f>
        <v>0</v>
      </c>
    </row>
    <row r="106" spans="1:65" s="2" customFormat="1" ht="16.5" customHeight="1">
      <c r="A106" s="35"/>
      <c r="B106" s="36"/>
      <c r="C106" s="179" t="s">
        <v>159</v>
      </c>
      <c r="D106" s="179" t="s">
        <v>134</v>
      </c>
      <c r="E106" s="180" t="s">
        <v>469</v>
      </c>
      <c r="F106" s="181" t="s">
        <v>468</v>
      </c>
      <c r="G106" s="182" t="s">
        <v>242</v>
      </c>
      <c r="H106" s="183">
        <v>1</v>
      </c>
      <c r="I106" s="184"/>
      <c r="J106" s="185">
        <f>ROUND(I106*H106,2)</f>
        <v>0</v>
      </c>
      <c r="K106" s="181" t="s">
        <v>138</v>
      </c>
      <c r="L106" s="40"/>
      <c r="M106" s="186" t="s">
        <v>19</v>
      </c>
      <c r="N106" s="187" t="s">
        <v>43</v>
      </c>
      <c r="O106" s="65"/>
      <c r="P106" s="188">
        <f>O106*H106</f>
        <v>0</v>
      </c>
      <c r="Q106" s="188">
        <v>0</v>
      </c>
      <c r="R106" s="188">
        <f>Q106*H106</f>
        <v>0</v>
      </c>
      <c r="S106" s="188">
        <v>0</v>
      </c>
      <c r="T106" s="189">
        <f>S106*H106</f>
        <v>0</v>
      </c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  <c r="AR106" s="190" t="s">
        <v>465</v>
      </c>
      <c r="AT106" s="190" t="s">
        <v>134</v>
      </c>
      <c r="AU106" s="190" t="s">
        <v>81</v>
      </c>
      <c r="AY106" s="18" t="s">
        <v>132</v>
      </c>
      <c r="BE106" s="191">
        <f>IF(N106="základní",J106,0)</f>
        <v>0</v>
      </c>
      <c r="BF106" s="191">
        <f>IF(N106="snížená",J106,0)</f>
        <v>0</v>
      </c>
      <c r="BG106" s="191">
        <f>IF(N106="zákl. přenesená",J106,0)</f>
        <v>0</v>
      </c>
      <c r="BH106" s="191">
        <f>IF(N106="sníž. přenesená",J106,0)</f>
        <v>0</v>
      </c>
      <c r="BI106" s="191">
        <f>IF(N106="nulová",J106,0)</f>
        <v>0</v>
      </c>
      <c r="BJ106" s="18" t="s">
        <v>79</v>
      </c>
      <c r="BK106" s="191">
        <f>ROUND(I106*H106,2)</f>
        <v>0</v>
      </c>
      <c r="BL106" s="18" t="s">
        <v>465</v>
      </c>
      <c r="BM106" s="190" t="s">
        <v>470</v>
      </c>
    </row>
    <row r="107" spans="1:65" s="2" customFormat="1" ht="10.199999999999999">
      <c r="A107" s="35"/>
      <c r="B107" s="36"/>
      <c r="C107" s="37"/>
      <c r="D107" s="192" t="s">
        <v>141</v>
      </c>
      <c r="E107" s="37"/>
      <c r="F107" s="193" t="s">
        <v>471</v>
      </c>
      <c r="G107" s="37"/>
      <c r="H107" s="37"/>
      <c r="I107" s="194"/>
      <c r="J107" s="37"/>
      <c r="K107" s="37"/>
      <c r="L107" s="40"/>
      <c r="M107" s="195"/>
      <c r="N107" s="196"/>
      <c r="O107" s="65"/>
      <c r="P107" s="65"/>
      <c r="Q107" s="65"/>
      <c r="R107" s="65"/>
      <c r="S107" s="65"/>
      <c r="T107" s="66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  <c r="AT107" s="18" t="s">
        <v>141</v>
      </c>
      <c r="AU107" s="18" t="s">
        <v>81</v>
      </c>
    </row>
    <row r="108" spans="1:65" s="2" customFormat="1" ht="16.5" customHeight="1">
      <c r="A108" s="35"/>
      <c r="B108" s="36"/>
      <c r="C108" s="179" t="s">
        <v>164</v>
      </c>
      <c r="D108" s="179" t="s">
        <v>134</v>
      </c>
      <c r="E108" s="180" t="s">
        <v>472</v>
      </c>
      <c r="F108" s="181" t="s">
        <v>473</v>
      </c>
      <c r="G108" s="182" t="s">
        <v>242</v>
      </c>
      <c r="H108" s="183">
        <v>1</v>
      </c>
      <c r="I108" s="184"/>
      <c r="J108" s="185">
        <f>ROUND(I108*H108,2)</f>
        <v>0</v>
      </c>
      <c r="K108" s="181" t="s">
        <v>138</v>
      </c>
      <c r="L108" s="40"/>
      <c r="M108" s="186" t="s">
        <v>19</v>
      </c>
      <c r="N108" s="187" t="s">
        <v>43</v>
      </c>
      <c r="O108" s="65"/>
      <c r="P108" s="188">
        <f>O108*H108</f>
        <v>0</v>
      </c>
      <c r="Q108" s="188">
        <v>0</v>
      </c>
      <c r="R108" s="188">
        <f>Q108*H108</f>
        <v>0</v>
      </c>
      <c r="S108" s="188">
        <v>0</v>
      </c>
      <c r="T108" s="189">
        <f>S108*H108</f>
        <v>0</v>
      </c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  <c r="AR108" s="190" t="s">
        <v>465</v>
      </c>
      <c r="AT108" s="190" t="s">
        <v>134</v>
      </c>
      <c r="AU108" s="190" t="s">
        <v>81</v>
      </c>
      <c r="AY108" s="18" t="s">
        <v>132</v>
      </c>
      <c r="BE108" s="191">
        <f>IF(N108="základní",J108,0)</f>
        <v>0</v>
      </c>
      <c r="BF108" s="191">
        <f>IF(N108="snížená",J108,0)</f>
        <v>0</v>
      </c>
      <c r="BG108" s="191">
        <f>IF(N108="zákl. přenesená",J108,0)</f>
        <v>0</v>
      </c>
      <c r="BH108" s="191">
        <f>IF(N108="sníž. přenesená",J108,0)</f>
        <v>0</v>
      </c>
      <c r="BI108" s="191">
        <f>IF(N108="nulová",J108,0)</f>
        <v>0</v>
      </c>
      <c r="BJ108" s="18" t="s">
        <v>79</v>
      </c>
      <c r="BK108" s="191">
        <f>ROUND(I108*H108,2)</f>
        <v>0</v>
      </c>
      <c r="BL108" s="18" t="s">
        <v>465</v>
      </c>
      <c r="BM108" s="190" t="s">
        <v>474</v>
      </c>
    </row>
    <row r="109" spans="1:65" s="2" customFormat="1" ht="10.199999999999999">
      <c r="A109" s="35"/>
      <c r="B109" s="36"/>
      <c r="C109" s="37"/>
      <c r="D109" s="192" t="s">
        <v>141</v>
      </c>
      <c r="E109" s="37"/>
      <c r="F109" s="193" t="s">
        <v>475</v>
      </c>
      <c r="G109" s="37"/>
      <c r="H109" s="37"/>
      <c r="I109" s="194"/>
      <c r="J109" s="37"/>
      <c r="K109" s="37"/>
      <c r="L109" s="40"/>
      <c r="M109" s="195"/>
      <c r="N109" s="196"/>
      <c r="O109" s="65"/>
      <c r="P109" s="65"/>
      <c r="Q109" s="65"/>
      <c r="R109" s="65"/>
      <c r="S109" s="65"/>
      <c r="T109" s="66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  <c r="AT109" s="18" t="s">
        <v>141</v>
      </c>
      <c r="AU109" s="18" t="s">
        <v>81</v>
      </c>
    </row>
    <row r="110" spans="1:65" s="12" customFormat="1" ht="22.8" customHeight="1">
      <c r="B110" s="163"/>
      <c r="C110" s="164"/>
      <c r="D110" s="165" t="s">
        <v>71</v>
      </c>
      <c r="E110" s="177" t="s">
        <v>476</v>
      </c>
      <c r="F110" s="177" t="s">
        <v>477</v>
      </c>
      <c r="G110" s="164"/>
      <c r="H110" s="164"/>
      <c r="I110" s="167"/>
      <c r="J110" s="178">
        <f>BK110</f>
        <v>0</v>
      </c>
      <c r="K110" s="164"/>
      <c r="L110" s="169"/>
      <c r="M110" s="170"/>
      <c r="N110" s="171"/>
      <c r="O110" s="171"/>
      <c r="P110" s="172">
        <f>P111</f>
        <v>0</v>
      </c>
      <c r="Q110" s="171"/>
      <c r="R110" s="172">
        <f>R111</f>
        <v>0</v>
      </c>
      <c r="S110" s="171"/>
      <c r="T110" s="173">
        <f>T111</f>
        <v>0</v>
      </c>
      <c r="AR110" s="174" t="s">
        <v>159</v>
      </c>
      <c r="AT110" s="175" t="s">
        <v>71</v>
      </c>
      <c r="AU110" s="175" t="s">
        <v>79</v>
      </c>
      <c r="AY110" s="174" t="s">
        <v>132</v>
      </c>
      <c r="BK110" s="176">
        <f>BK111</f>
        <v>0</v>
      </c>
    </row>
    <row r="111" spans="1:65" s="2" customFormat="1" ht="16.5" customHeight="1">
      <c r="A111" s="35"/>
      <c r="B111" s="36"/>
      <c r="C111" s="179" t="s">
        <v>171</v>
      </c>
      <c r="D111" s="179" t="s">
        <v>134</v>
      </c>
      <c r="E111" s="180" t="s">
        <v>478</v>
      </c>
      <c r="F111" s="181" t="s">
        <v>479</v>
      </c>
      <c r="G111" s="182" t="s">
        <v>480</v>
      </c>
      <c r="H111" s="183">
        <v>10</v>
      </c>
      <c r="I111" s="184"/>
      <c r="J111" s="185">
        <f>ROUND(I111*H111,2)</f>
        <v>0</v>
      </c>
      <c r="K111" s="181" t="s">
        <v>19</v>
      </c>
      <c r="L111" s="40"/>
      <c r="M111" s="186" t="s">
        <v>19</v>
      </c>
      <c r="N111" s="187" t="s">
        <v>43</v>
      </c>
      <c r="O111" s="65"/>
      <c r="P111" s="188">
        <f>O111*H111</f>
        <v>0</v>
      </c>
      <c r="Q111" s="188">
        <v>0</v>
      </c>
      <c r="R111" s="188">
        <f>Q111*H111</f>
        <v>0</v>
      </c>
      <c r="S111" s="188">
        <v>0</v>
      </c>
      <c r="T111" s="189">
        <f>S111*H111</f>
        <v>0</v>
      </c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  <c r="AR111" s="190" t="s">
        <v>465</v>
      </c>
      <c r="AT111" s="190" t="s">
        <v>134</v>
      </c>
      <c r="AU111" s="190" t="s">
        <v>81</v>
      </c>
      <c r="AY111" s="18" t="s">
        <v>132</v>
      </c>
      <c r="BE111" s="191">
        <f>IF(N111="základní",J111,0)</f>
        <v>0</v>
      </c>
      <c r="BF111" s="191">
        <f>IF(N111="snížená",J111,0)</f>
        <v>0</v>
      </c>
      <c r="BG111" s="191">
        <f>IF(N111="zákl. přenesená",J111,0)</f>
        <v>0</v>
      </c>
      <c r="BH111" s="191">
        <f>IF(N111="sníž. přenesená",J111,0)</f>
        <v>0</v>
      </c>
      <c r="BI111" s="191">
        <f>IF(N111="nulová",J111,0)</f>
        <v>0</v>
      </c>
      <c r="BJ111" s="18" t="s">
        <v>79</v>
      </c>
      <c r="BK111" s="191">
        <f>ROUND(I111*H111,2)</f>
        <v>0</v>
      </c>
      <c r="BL111" s="18" t="s">
        <v>465</v>
      </c>
      <c r="BM111" s="190" t="s">
        <v>481</v>
      </c>
    </row>
    <row r="112" spans="1:65" s="12" customFormat="1" ht="22.8" customHeight="1">
      <c r="B112" s="163"/>
      <c r="C112" s="164"/>
      <c r="D112" s="165" t="s">
        <v>71</v>
      </c>
      <c r="E112" s="177" t="s">
        <v>482</v>
      </c>
      <c r="F112" s="177" t="s">
        <v>483</v>
      </c>
      <c r="G112" s="164"/>
      <c r="H112" s="164"/>
      <c r="I112" s="167"/>
      <c r="J112" s="178">
        <f>BK112</f>
        <v>0</v>
      </c>
      <c r="K112" s="164"/>
      <c r="L112" s="169"/>
      <c r="M112" s="170"/>
      <c r="N112" s="171"/>
      <c r="O112" s="171"/>
      <c r="P112" s="172">
        <f>SUM(P113:P116)</f>
        <v>0</v>
      </c>
      <c r="Q112" s="171"/>
      <c r="R112" s="172">
        <f>SUM(R113:R116)</f>
        <v>0</v>
      </c>
      <c r="S112" s="171"/>
      <c r="T112" s="173">
        <f>SUM(T113:T116)</f>
        <v>0</v>
      </c>
      <c r="AR112" s="174" t="s">
        <v>159</v>
      </c>
      <c r="AT112" s="175" t="s">
        <v>71</v>
      </c>
      <c r="AU112" s="175" t="s">
        <v>79</v>
      </c>
      <c r="AY112" s="174" t="s">
        <v>132</v>
      </c>
      <c r="BK112" s="176">
        <f>SUM(BK113:BK116)</f>
        <v>0</v>
      </c>
    </row>
    <row r="113" spans="1:65" s="2" customFormat="1" ht="21.75" customHeight="1">
      <c r="A113" s="35"/>
      <c r="B113" s="36"/>
      <c r="C113" s="179" t="s">
        <v>176</v>
      </c>
      <c r="D113" s="179" t="s">
        <v>134</v>
      </c>
      <c r="E113" s="180" t="s">
        <v>484</v>
      </c>
      <c r="F113" s="181" t="s">
        <v>485</v>
      </c>
      <c r="G113" s="182" t="s">
        <v>480</v>
      </c>
      <c r="H113" s="183">
        <v>1</v>
      </c>
      <c r="I113" s="184"/>
      <c r="J113" s="185">
        <f>ROUND(I113*H113,2)</f>
        <v>0</v>
      </c>
      <c r="K113" s="181" t="s">
        <v>138</v>
      </c>
      <c r="L113" s="40"/>
      <c r="M113" s="186" t="s">
        <v>19</v>
      </c>
      <c r="N113" s="187" t="s">
        <v>43</v>
      </c>
      <c r="O113" s="65"/>
      <c r="P113" s="188">
        <f>O113*H113</f>
        <v>0</v>
      </c>
      <c r="Q113" s="188">
        <v>0</v>
      </c>
      <c r="R113" s="188">
        <f>Q113*H113</f>
        <v>0</v>
      </c>
      <c r="S113" s="188">
        <v>0</v>
      </c>
      <c r="T113" s="189">
        <f>S113*H113</f>
        <v>0</v>
      </c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  <c r="AR113" s="190" t="s">
        <v>465</v>
      </c>
      <c r="AT113" s="190" t="s">
        <v>134</v>
      </c>
      <c r="AU113" s="190" t="s">
        <v>81</v>
      </c>
      <c r="AY113" s="18" t="s">
        <v>132</v>
      </c>
      <c r="BE113" s="191">
        <f>IF(N113="základní",J113,0)</f>
        <v>0</v>
      </c>
      <c r="BF113" s="191">
        <f>IF(N113="snížená",J113,0)</f>
        <v>0</v>
      </c>
      <c r="BG113" s="191">
        <f>IF(N113="zákl. přenesená",J113,0)</f>
        <v>0</v>
      </c>
      <c r="BH113" s="191">
        <f>IF(N113="sníž. přenesená",J113,0)</f>
        <v>0</v>
      </c>
      <c r="BI113" s="191">
        <f>IF(N113="nulová",J113,0)</f>
        <v>0</v>
      </c>
      <c r="BJ113" s="18" t="s">
        <v>79</v>
      </c>
      <c r="BK113" s="191">
        <f>ROUND(I113*H113,2)</f>
        <v>0</v>
      </c>
      <c r="BL113" s="18" t="s">
        <v>465</v>
      </c>
      <c r="BM113" s="190" t="s">
        <v>486</v>
      </c>
    </row>
    <row r="114" spans="1:65" s="2" customFormat="1" ht="10.199999999999999">
      <c r="A114" s="35"/>
      <c r="B114" s="36"/>
      <c r="C114" s="37"/>
      <c r="D114" s="192" t="s">
        <v>141</v>
      </c>
      <c r="E114" s="37"/>
      <c r="F114" s="193" t="s">
        <v>487</v>
      </c>
      <c r="G114" s="37"/>
      <c r="H114" s="37"/>
      <c r="I114" s="194"/>
      <c r="J114" s="37"/>
      <c r="K114" s="37"/>
      <c r="L114" s="40"/>
      <c r="M114" s="195"/>
      <c r="N114" s="196"/>
      <c r="O114" s="65"/>
      <c r="P114" s="65"/>
      <c r="Q114" s="65"/>
      <c r="R114" s="65"/>
      <c r="S114" s="65"/>
      <c r="T114" s="66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  <c r="AT114" s="18" t="s">
        <v>141</v>
      </c>
      <c r="AU114" s="18" t="s">
        <v>81</v>
      </c>
    </row>
    <row r="115" spans="1:65" s="2" customFormat="1" ht="16.5" customHeight="1">
      <c r="A115" s="35"/>
      <c r="B115" s="36"/>
      <c r="C115" s="179" t="s">
        <v>183</v>
      </c>
      <c r="D115" s="179" t="s">
        <v>134</v>
      </c>
      <c r="E115" s="180" t="s">
        <v>488</v>
      </c>
      <c r="F115" s="181" t="s">
        <v>489</v>
      </c>
      <c r="G115" s="182" t="s">
        <v>242</v>
      </c>
      <c r="H115" s="183">
        <v>1</v>
      </c>
      <c r="I115" s="184"/>
      <c r="J115" s="185">
        <f>ROUND(I115*H115,2)</f>
        <v>0</v>
      </c>
      <c r="K115" s="181" t="s">
        <v>19</v>
      </c>
      <c r="L115" s="40"/>
      <c r="M115" s="186" t="s">
        <v>19</v>
      </c>
      <c r="N115" s="187" t="s">
        <v>43</v>
      </c>
      <c r="O115" s="65"/>
      <c r="P115" s="188">
        <f>O115*H115</f>
        <v>0</v>
      </c>
      <c r="Q115" s="188">
        <v>0</v>
      </c>
      <c r="R115" s="188">
        <f>Q115*H115</f>
        <v>0</v>
      </c>
      <c r="S115" s="188">
        <v>0</v>
      </c>
      <c r="T115" s="189">
        <f>S115*H115</f>
        <v>0</v>
      </c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  <c r="AR115" s="190" t="s">
        <v>465</v>
      </c>
      <c r="AT115" s="190" t="s">
        <v>134</v>
      </c>
      <c r="AU115" s="190" t="s">
        <v>81</v>
      </c>
      <c r="AY115" s="18" t="s">
        <v>132</v>
      </c>
      <c r="BE115" s="191">
        <f>IF(N115="základní",J115,0)</f>
        <v>0</v>
      </c>
      <c r="BF115" s="191">
        <f>IF(N115="snížená",J115,0)</f>
        <v>0</v>
      </c>
      <c r="BG115" s="191">
        <f>IF(N115="zákl. přenesená",J115,0)</f>
        <v>0</v>
      </c>
      <c r="BH115" s="191">
        <f>IF(N115="sníž. přenesená",J115,0)</f>
        <v>0</v>
      </c>
      <c r="BI115" s="191">
        <f>IF(N115="nulová",J115,0)</f>
        <v>0</v>
      </c>
      <c r="BJ115" s="18" t="s">
        <v>79</v>
      </c>
      <c r="BK115" s="191">
        <f>ROUND(I115*H115,2)</f>
        <v>0</v>
      </c>
      <c r="BL115" s="18" t="s">
        <v>465</v>
      </c>
      <c r="BM115" s="190" t="s">
        <v>490</v>
      </c>
    </row>
    <row r="116" spans="1:65" s="2" customFormat="1" ht="96">
      <c r="A116" s="35"/>
      <c r="B116" s="36"/>
      <c r="C116" s="37"/>
      <c r="D116" s="199" t="s">
        <v>248</v>
      </c>
      <c r="E116" s="37"/>
      <c r="F116" s="230" t="s">
        <v>491</v>
      </c>
      <c r="G116" s="37"/>
      <c r="H116" s="37"/>
      <c r="I116" s="194"/>
      <c r="J116" s="37"/>
      <c r="K116" s="37"/>
      <c r="L116" s="40"/>
      <c r="M116" s="231"/>
      <c r="N116" s="232"/>
      <c r="O116" s="233"/>
      <c r="P116" s="233"/>
      <c r="Q116" s="233"/>
      <c r="R116" s="233"/>
      <c r="S116" s="233"/>
      <c r="T116" s="234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  <c r="AT116" s="18" t="s">
        <v>248</v>
      </c>
      <c r="AU116" s="18" t="s">
        <v>81</v>
      </c>
    </row>
    <row r="117" spans="1:65" s="2" customFormat="1" ht="6.9" customHeight="1">
      <c r="A117" s="35"/>
      <c r="B117" s="48"/>
      <c r="C117" s="49"/>
      <c r="D117" s="49"/>
      <c r="E117" s="49"/>
      <c r="F117" s="49"/>
      <c r="G117" s="49"/>
      <c r="H117" s="49"/>
      <c r="I117" s="49"/>
      <c r="J117" s="49"/>
      <c r="K117" s="49"/>
      <c r="L117" s="40"/>
      <c r="M117" s="35"/>
      <c r="O117" s="35"/>
      <c r="P117" s="35"/>
      <c r="Q117" s="35"/>
      <c r="R117" s="35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</sheetData>
  <sheetProtection algorithmName="SHA-512" hashValue="U05KyhI6jEXbZuAsTsZnlI68cR2Z+0Ff6gElWTQzGufaDyrmtqXAXKppxED3mRd5Tr46LzoIjiiVeANxCy+xVw==" saltValue="NCeykXGDnh9MeHL6hGgruATkn5Pn/HDDMbRfDFbB6eaOl7sKxPNZ79YHfULasStUDNZ3yZ1I7HoliTUTeplLcg==" spinCount="100000" sheet="1" objects="1" scenarios="1" formatColumns="0" formatRows="0" autoFilter="0"/>
  <autoFilter ref="C91:K116"/>
  <mergeCells count="12">
    <mergeCell ref="E84:H84"/>
    <mergeCell ref="L2:V2"/>
    <mergeCell ref="E50:H50"/>
    <mergeCell ref="E52:H52"/>
    <mergeCell ref="E54:H54"/>
    <mergeCell ref="E80:H80"/>
    <mergeCell ref="E82:H82"/>
    <mergeCell ref="E7:H7"/>
    <mergeCell ref="E9:H9"/>
    <mergeCell ref="E11:H11"/>
    <mergeCell ref="E20:H20"/>
    <mergeCell ref="E29:H29"/>
  </mergeCells>
  <hyperlinks>
    <hyperlink ref="F99" r:id="rId1"/>
    <hyperlink ref="F107" r:id="rId2"/>
    <hyperlink ref="F109" r:id="rId3"/>
    <hyperlink ref="F114" r:id="rId4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21"/>
  <sheetViews>
    <sheetView showGridLines="0" workbookViewId="0"/>
  </sheetViews>
  <sheetFormatPr defaultRowHeight="14.4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100.85546875" style="1" customWidth="1"/>
    <col min="7" max="7" width="7.42578125" style="1" customWidth="1"/>
    <col min="8" max="8" width="14" style="1" customWidth="1"/>
    <col min="9" max="9" width="15.85546875" style="1" customWidth="1"/>
    <col min="10" max="11" width="22.28515625" style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372"/>
      <c r="M2" s="372"/>
      <c r="N2" s="372"/>
      <c r="O2" s="372"/>
      <c r="P2" s="372"/>
      <c r="Q2" s="372"/>
      <c r="R2" s="372"/>
      <c r="S2" s="372"/>
      <c r="T2" s="372"/>
      <c r="U2" s="372"/>
      <c r="V2" s="372"/>
      <c r="AT2" s="18" t="s">
        <v>94</v>
      </c>
    </row>
    <row r="3" spans="1:46" s="1" customFormat="1" ht="6.9" customHeight="1">
      <c r="B3" s="109"/>
      <c r="C3" s="110"/>
      <c r="D3" s="110"/>
      <c r="E3" s="110"/>
      <c r="F3" s="110"/>
      <c r="G3" s="110"/>
      <c r="H3" s="110"/>
      <c r="I3" s="110"/>
      <c r="J3" s="110"/>
      <c r="K3" s="110"/>
      <c r="L3" s="21"/>
      <c r="AT3" s="18" t="s">
        <v>81</v>
      </c>
    </row>
    <row r="4" spans="1:46" s="1" customFormat="1" ht="24.9" customHeight="1">
      <c r="B4" s="21"/>
      <c r="D4" s="111" t="s">
        <v>97</v>
      </c>
      <c r="L4" s="21"/>
      <c r="M4" s="112" t="s">
        <v>10</v>
      </c>
      <c r="AT4" s="18" t="s">
        <v>4</v>
      </c>
    </row>
    <row r="5" spans="1:46" s="1" customFormat="1" ht="6.9" customHeight="1">
      <c r="B5" s="21"/>
      <c r="L5" s="21"/>
    </row>
    <row r="6" spans="1:46" s="1" customFormat="1" ht="12" customHeight="1">
      <c r="B6" s="21"/>
      <c r="D6" s="113" t="s">
        <v>16</v>
      </c>
      <c r="L6" s="21"/>
    </row>
    <row r="7" spans="1:46" s="1" customFormat="1" ht="16.5" customHeight="1">
      <c r="B7" s="21"/>
      <c r="E7" s="373" t="str">
        <f>'Rekapitulace stavby'!K6</f>
        <v>Revitalizace brownfieldu výtopny - východní část, demolice budov</v>
      </c>
      <c r="F7" s="374"/>
      <c r="G7" s="374"/>
      <c r="H7" s="374"/>
      <c r="L7" s="21"/>
    </row>
    <row r="8" spans="1:46" s="1" customFormat="1" ht="12" customHeight="1">
      <c r="B8" s="21"/>
      <c r="D8" s="113" t="s">
        <v>98</v>
      </c>
      <c r="L8" s="21"/>
    </row>
    <row r="9" spans="1:46" s="2" customFormat="1" ht="16.5" customHeight="1">
      <c r="A9" s="35"/>
      <c r="B9" s="40"/>
      <c r="C9" s="35"/>
      <c r="D9" s="35"/>
      <c r="E9" s="373" t="s">
        <v>492</v>
      </c>
      <c r="F9" s="375"/>
      <c r="G9" s="375"/>
      <c r="H9" s="375"/>
      <c r="I9" s="35"/>
      <c r="J9" s="35"/>
      <c r="K9" s="35"/>
      <c r="L9" s="114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2" customHeight="1">
      <c r="A10" s="35"/>
      <c r="B10" s="40"/>
      <c r="C10" s="35"/>
      <c r="D10" s="113" t="s">
        <v>100</v>
      </c>
      <c r="E10" s="35"/>
      <c r="F10" s="35"/>
      <c r="G10" s="35"/>
      <c r="H10" s="35"/>
      <c r="I10" s="35"/>
      <c r="J10" s="35"/>
      <c r="K10" s="35"/>
      <c r="L10" s="114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6.5" customHeight="1">
      <c r="A11" s="35"/>
      <c r="B11" s="40"/>
      <c r="C11" s="35"/>
      <c r="D11" s="35"/>
      <c r="E11" s="376" t="s">
        <v>493</v>
      </c>
      <c r="F11" s="375"/>
      <c r="G11" s="375"/>
      <c r="H11" s="375"/>
      <c r="I11" s="35"/>
      <c r="J11" s="35"/>
      <c r="K11" s="35"/>
      <c r="L11" s="114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0.199999999999999">
      <c r="A12" s="35"/>
      <c r="B12" s="40"/>
      <c r="C12" s="35"/>
      <c r="D12" s="35"/>
      <c r="E12" s="35"/>
      <c r="F12" s="35"/>
      <c r="G12" s="35"/>
      <c r="H12" s="35"/>
      <c r="I12" s="35"/>
      <c r="J12" s="35"/>
      <c r="K12" s="35"/>
      <c r="L12" s="114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2" customHeight="1">
      <c r="A13" s="35"/>
      <c r="B13" s="40"/>
      <c r="C13" s="35"/>
      <c r="D13" s="113" t="s">
        <v>18</v>
      </c>
      <c r="E13" s="35"/>
      <c r="F13" s="104" t="s">
        <v>19</v>
      </c>
      <c r="G13" s="35"/>
      <c r="H13" s="35"/>
      <c r="I13" s="113" t="s">
        <v>20</v>
      </c>
      <c r="J13" s="104" t="s">
        <v>19</v>
      </c>
      <c r="K13" s="35"/>
      <c r="L13" s="114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13" t="s">
        <v>21</v>
      </c>
      <c r="E14" s="35"/>
      <c r="F14" s="104" t="s">
        <v>102</v>
      </c>
      <c r="G14" s="35"/>
      <c r="H14" s="35"/>
      <c r="I14" s="113" t="s">
        <v>23</v>
      </c>
      <c r="J14" s="115" t="str">
        <f>'Rekapitulace stavby'!AN8</f>
        <v>22. 8. 2022</v>
      </c>
      <c r="K14" s="35"/>
      <c r="L14" s="114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0.8" customHeight="1">
      <c r="A15" s="35"/>
      <c r="B15" s="40"/>
      <c r="C15" s="35"/>
      <c r="D15" s="35"/>
      <c r="E15" s="35"/>
      <c r="F15" s="35"/>
      <c r="G15" s="35"/>
      <c r="H15" s="35"/>
      <c r="I15" s="35"/>
      <c r="J15" s="35"/>
      <c r="K15" s="35"/>
      <c r="L15" s="114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12" customHeight="1">
      <c r="A16" s="35"/>
      <c r="B16" s="40"/>
      <c r="C16" s="35"/>
      <c r="D16" s="113" t="s">
        <v>25</v>
      </c>
      <c r="E16" s="35"/>
      <c r="F16" s="35"/>
      <c r="G16" s="35"/>
      <c r="H16" s="35"/>
      <c r="I16" s="113" t="s">
        <v>26</v>
      </c>
      <c r="J16" s="104" t="s">
        <v>19</v>
      </c>
      <c r="K16" s="35"/>
      <c r="L16" s="114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8" customHeight="1">
      <c r="A17" s="35"/>
      <c r="B17" s="40"/>
      <c r="C17" s="35"/>
      <c r="D17" s="35"/>
      <c r="E17" s="104" t="s">
        <v>27</v>
      </c>
      <c r="F17" s="35"/>
      <c r="G17" s="35"/>
      <c r="H17" s="35"/>
      <c r="I17" s="113" t="s">
        <v>28</v>
      </c>
      <c r="J17" s="104" t="s">
        <v>19</v>
      </c>
      <c r="K17" s="35"/>
      <c r="L17" s="114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6.9" customHeight="1">
      <c r="A18" s="35"/>
      <c r="B18" s="40"/>
      <c r="C18" s="35"/>
      <c r="D18" s="35"/>
      <c r="E18" s="35"/>
      <c r="F18" s="35"/>
      <c r="G18" s="35"/>
      <c r="H18" s="35"/>
      <c r="I18" s="35"/>
      <c r="J18" s="35"/>
      <c r="K18" s="35"/>
      <c r="L18" s="114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12" customHeight="1">
      <c r="A19" s="35"/>
      <c r="B19" s="40"/>
      <c r="C19" s="35"/>
      <c r="D19" s="113" t="s">
        <v>29</v>
      </c>
      <c r="E19" s="35"/>
      <c r="F19" s="35"/>
      <c r="G19" s="35"/>
      <c r="H19" s="35"/>
      <c r="I19" s="113" t="s">
        <v>26</v>
      </c>
      <c r="J19" s="31" t="str">
        <f>'Rekapitulace stavby'!AN13</f>
        <v>Vyplň údaj</v>
      </c>
      <c r="K19" s="35"/>
      <c r="L19" s="114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8" customHeight="1">
      <c r="A20" s="35"/>
      <c r="B20" s="40"/>
      <c r="C20" s="35"/>
      <c r="D20" s="35"/>
      <c r="E20" s="377" t="str">
        <f>'Rekapitulace stavby'!E14</f>
        <v>Vyplň údaj</v>
      </c>
      <c r="F20" s="378"/>
      <c r="G20" s="378"/>
      <c r="H20" s="378"/>
      <c r="I20" s="113" t="s">
        <v>28</v>
      </c>
      <c r="J20" s="31" t="str">
        <f>'Rekapitulace stavby'!AN14</f>
        <v>Vyplň údaj</v>
      </c>
      <c r="K20" s="35"/>
      <c r="L20" s="114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6.9" customHeight="1">
      <c r="A21" s="35"/>
      <c r="B21" s="40"/>
      <c r="C21" s="35"/>
      <c r="D21" s="35"/>
      <c r="E21" s="35"/>
      <c r="F21" s="35"/>
      <c r="G21" s="35"/>
      <c r="H21" s="35"/>
      <c r="I21" s="35"/>
      <c r="J21" s="35"/>
      <c r="K21" s="35"/>
      <c r="L21" s="114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12" customHeight="1">
      <c r="A22" s="35"/>
      <c r="B22" s="40"/>
      <c r="C22" s="35"/>
      <c r="D22" s="113" t="s">
        <v>31</v>
      </c>
      <c r="E22" s="35"/>
      <c r="F22" s="35"/>
      <c r="G22" s="35"/>
      <c r="H22" s="35"/>
      <c r="I22" s="113" t="s">
        <v>26</v>
      </c>
      <c r="J22" s="104" t="s">
        <v>19</v>
      </c>
      <c r="K22" s="35"/>
      <c r="L22" s="114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8" customHeight="1">
      <c r="A23" s="35"/>
      <c r="B23" s="40"/>
      <c r="C23" s="35"/>
      <c r="D23" s="35"/>
      <c r="E23" s="104" t="s">
        <v>32</v>
      </c>
      <c r="F23" s="35"/>
      <c r="G23" s="35"/>
      <c r="H23" s="35"/>
      <c r="I23" s="113" t="s">
        <v>28</v>
      </c>
      <c r="J23" s="104" t="s">
        <v>19</v>
      </c>
      <c r="K23" s="35"/>
      <c r="L23" s="114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6.9" customHeight="1">
      <c r="A24" s="35"/>
      <c r="B24" s="40"/>
      <c r="C24" s="35"/>
      <c r="D24" s="35"/>
      <c r="E24" s="35"/>
      <c r="F24" s="35"/>
      <c r="G24" s="35"/>
      <c r="H24" s="35"/>
      <c r="I24" s="35"/>
      <c r="J24" s="35"/>
      <c r="K24" s="35"/>
      <c r="L24" s="114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12" customHeight="1">
      <c r="A25" s="35"/>
      <c r="B25" s="40"/>
      <c r="C25" s="35"/>
      <c r="D25" s="113" t="s">
        <v>34</v>
      </c>
      <c r="E25" s="35"/>
      <c r="F25" s="35"/>
      <c r="G25" s="35"/>
      <c r="H25" s="35"/>
      <c r="I25" s="113" t="s">
        <v>26</v>
      </c>
      <c r="J25" s="104" t="str">
        <f>IF('Rekapitulace stavby'!AN19="","",'Rekapitulace stavby'!AN19)</f>
        <v/>
      </c>
      <c r="K25" s="35"/>
      <c r="L25" s="114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8" customHeight="1">
      <c r="A26" s="35"/>
      <c r="B26" s="40"/>
      <c r="C26" s="35"/>
      <c r="D26" s="35"/>
      <c r="E26" s="104" t="str">
        <f>IF('Rekapitulace stavby'!E20="","",'Rekapitulace stavby'!E20)</f>
        <v xml:space="preserve"> </v>
      </c>
      <c r="F26" s="35"/>
      <c r="G26" s="35"/>
      <c r="H26" s="35"/>
      <c r="I26" s="113" t="s">
        <v>28</v>
      </c>
      <c r="J26" s="104" t="str">
        <f>IF('Rekapitulace stavby'!AN20="","",'Rekapitulace stavby'!AN20)</f>
        <v/>
      </c>
      <c r="K26" s="35"/>
      <c r="L26" s="114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2" customFormat="1" ht="6.9" customHeight="1">
      <c r="A27" s="35"/>
      <c r="B27" s="40"/>
      <c r="C27" s="35"/>
      <c r="D27" s="35"/>
      <c r="E27" s="35"/>
      <c r="F27" s="35"/>
      <c r="G27" s="35"/>
      <c r="H27" s="35"/>
      <c r="I27" s="35"/>
      <c r="J27" s="35"/>
      <c r="K27" s="35"/>
      <c r="L27" s="114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pans="1:31" s="2" customFormat="1" ht="12" customHeight="1">
      <c r="A28" s="35"/>
      <c r="B28" s="40"/>
      <c r="C28" s="35"/>
      <c r="D28" s="113" t="s">
        <v>36</v>
      </c>
      <c r="E28" s="35"/>
      <c r="F28" s="35"/>
      <c r="G28" s="35"/>
      <c r="H28" s="35"/>
      <c r="I28" s="35"/>
      <c r="J28" s="35"/>
      <c r="K28" s="35"/>
      <c r="L28" s="114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8" customFormat="1" ht="16.5" customHeight="1">
      <c r="A29" s="116"/>
      <c r="B29" s="117"/>
      <c r="C29" s="116"/>
      <c r="D29" s="116"/>
      <c r="E29" s="379" t="s">
        <v>19</v>
      </c>
      <c r="F29" s="379"/>
      <c r="G29" s="379"/>
      <c r="H29" s="379"/>
      <c r="I29" s="116"/>
      <c r="J29" s="116"/>
      <c r="K29" s="116"/>
      <c r="L29" s="118"/>
      <c r="S29" s="116"/>
      <c r="T29" s="116"/>
      <c r="U29" s="116"/>
      <c r="V29" s="116"/>
      <c r="W29" s="116"/>
      <c r="X29" s="116"/>
      <c r="Y29" s="116"/>
      <c r="Z29" s="116"/>
      <c r="AA29" s="116"/>
      <c r="AB29" s="116"/>
      <c r="AC29" s="116"/>
      <c r="AD29" s="116"/>
      <c r="AE29" s="116"/>
    </row>
    <row r="30" spans="1:31" s="2" customFormat="1" ht="6.9" customHeight="1">
      <c r="A30" s="35"/>
      <c r="B30" s="40"/>
      <c r="C30" s="35"/>
      <c r="D30" s="35"/>
      <c r="E30" s="35"/>
      <c r="F30" s="35"/>
      <c r="G30" s="35"/>
      <c r="H30" s="35"/>
      <c r="I30" s="35"/>
      <c r="J30" s="35"/>
      <c r="K30" s="35"/>
      <c r="L30" s="114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" customHeight="1">
      <c r="A31" s="35"/>
      <c r="B31" s="40"/>
      <c r="C31" s="35"/>
      <c r="D31" s="119"/>
      <c r="E31" s="119"/>
      <c r="F31" s="119"/>
      <c r="G31" s="119"/>
      <c r="H31" s="119"/>
      <c r="I31" s="119"/>
      <c r="J31" s="119"/>
      <c r="K31" s="119"/>
      <c r="L31" s="114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25.35" customHeight="1">
      <c r="A32" s="35"/>
      <c r="B32" s="40"/>
      <c r="C32" s="35"/>
      <c r="D32" s="120" t="s">
        <v>38</v>
      </c>
      <c r="E32" s="35"/>
      <c r="F32" s="35"/>
      <c r="G32" s="35"/>
      <c r="H32" s="35"/>
      <c r="I32" s="35"/>
      <c r="J32" s="121">
        <f>ROUND(J96, 2)</f>
        <v>0</v>
      </c>
      <c r="K32" s="35"/>
      <c r="L32" s="114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6.9" customHeight="1">
      <c r="A33" s="35"/>
      <c r="B33" s="40"/>
      <c r="C33" s="35"/>
      <c r="D33" s="119"/>
      <c r="E33" s="119"/>
      <c r="F33" s="119"/>
      <c r="G33" s="119"/>
      <c r="H33" s="119"/>
      <c r="I33" s="119"/>
      <c r="J33" s="119"/>
      <c r="K33" s="119"/>
      <c r="L33" s="114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" customHeight="1">
      <c r="A34" s="35"/>
      <c r="B34" s="40"/>
      <c r="C34" s="35"/>
      <c r="D34" s="35"/>
      <c r="E34" s="35"/>
      <c r="F34" s="122" t="s">
        <v>40</v>
      </c>
      <c r="G34" s="35"/>
      <c r="H34" s="35"/>
      <c r="I34" s="122" t="s">
        <v>39</v>
      </c>
      <c r="J34" s="122" t="s">
        <v>41</v>
      </c>
      <c r="K34" s="35"/>
      <c r="L34" s="114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" customHeight="1">
      <c r="A35" s="35"/>
      <c r="B35" s="40"/>
      <c r="C35" s="35"/>
      <c r="D35" s="123" t="s">
        <v>42</v>
      </c>
      <c r="E35" s="113" t="s">
        <v>43</v>
      </c>
      <c r="F35" s="124">
        <f>ROUND((SUM(BE96:BE220)),  2)</f>
        <v>0</v>
      </c>
      <c r="G35" s="35"/>
      <c r="H35" s="35"/>
      <c r="I35" s="125">
        <v>0.21</v>
      </c>
      <c r="J35" s="124">
        <f>ROUND(((SUM(BE96:BE220))*I35),  2)</f>
        <v>0</v>
      </c>
      <c r="K35" s="35"/>
      <c r="L35" s="114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" customHeight="1">
      <c r="A36" s="35"/>
      <c r="B36" s="40"/>
      <c r="C36" s="35"/>
      <c r="D36" s="35"/>
      <c r="E36" s="113" t="s">
        <v>44</v>
      </c>
      <c r="F36" s="124">
        <f>ROUND((SUM(BF96:BF220)),  2)</f>
        <v>0</v>
      </c>
      <c r="G36" s="35"/>
      <c r="H36" s="35"/>
      <c r="I36" s="125">
        <v>0.15</v>
      </c>
      <c r="J36" s="124">
        <f>ROUND(((SUM(BF96:BF220))*I36),  2)</f>
        <v>0</v>
      </c>
      <c r="K36" s="35"/>
      <c r="L36" s="114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" hidden="1" customHeight="1">
      <c r="A37" s="35"/>
      <c r="B37" s="40"/>
      <c r="C37" s="35"/>
      <c r="D37" s="35"/>
      <c r="E37" s="113" t="s">
        <v>45</v>
      </c>
      <c r="F37" s="124">
        <f>ROUND((SUM(BG96:BG220)),  2)</f>
        <v>0</v>
      </c>
      <c r="G37" s="35"/>
      <c r="H37" s="35"/>
      <c r="I37" s="125">
        <v>0.21</v>
      </c>
      <c r="J37" s="124">
        <f>0</f>
        <v>0</v>
      </c>
      <c r="K37" s="35"/>
      <c r="L37" s="114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14.4" hidden="1" customHeight="1">
      <c r="A38" s="35"/>
      <c r="B38" s="40"/>
      <c r="C38" s="35"/>
      <c r="D38" s="35"/>
      <c r="E38" s="113" t="s">
        <v>46</v>
      </c>
      <c r="F38" s="124">
        <f>ROUND((SUM(BH96:BH220)),  2)</f>
        <v>0</v>
      </c>
      <c r="G38" s="35"/>
      <c r="H38" s="35"/>
      <c r="I38" s="125">
        <v>0.15</v>
      </c>
      <c r="J38" s="124">
        <f>0</f>
        <v>0</v>
      </c>
      <c r="K38" s="35"/>
      <c r="L38" s="114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14.4" hidden="1" customHeight="1">
      <c r="A39" s="35"/>
      <c r="B39" s="40"/>
      <c r="C39" s="35"/>
      <c r="D39" s="35"/>
      <c r="E39" s="113" t="s">
        <v>47</v>
      </c>
      <c r="F39" s="124">
        <f>ROUND((SUM(BI96:BI220)),  2)</f>
        <v>0</v>
      </c>
      <c r="G39" s="35"/>
      <c r="H39" s="35"/>
      <c r="I39" s="125">
        <v>0</v>
      </c>
      <c r="J39" s="124">
        <f>0</f>
        <v>0</v>
      </c>
      <c r="K39" s="35"/>
      <c r="L39" s="114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6.9" customHeight="1">
      <c r="A40" s="35"/>
      <c r="B40" s="40"/>
      <c r="C40" s="35"/>
      <c r="D40" s="35"/>
      <c r="E40" s="35"/>
      <c r="F40" s="35"/>
      <c r="G40" s="35"/>
      <c r="H40" s="35"/>
      <c r="I40" s="35"/>
      <c r="J40" s="35"/>
      <c r="K40" s="35"/>
      <c r="L40" s="114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2" customFormat="1" ht="25.35" customHeight="1">
      <c r="A41" s="35"/>
      <c r="B41" s="40"/>
      <c r="C41" s="126"/>
      <c r="D41" s="127" t="s">
        <v>48</v>
      </c>
      <c r="E41" s="128"/>
      <c r="F41" s="128"/>
      <c r="G41" s="129" t="s">
        <v>49</v>
      </c>
      <c r="H41" s="130" t="s">
        <v>50</v>
      </c>
      <c r="I41" s="128"/>
      <c r="J41" s="131">
        <f>SUM(J32:J39)</f>
        <v>0</v>
      </c>
      <c r="K41" s="132"/>
      <c r="L41" s="114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pans="1:31" s="2" customFormat="1" ht="14.4" customHeight="1">
      <c r="A42" s="35"/>
      <c r="B42" s="133"/>
      <c r="C42" s="134"/>
      <c r="D42" s="134"/>
      <c r="E42" s="134"/>
      <c r="F42" s="134"/>
      <c r="G42" s="134"/>
      <c r="H42" s="134"/>
      <c r="I42" s="134"/>
      <c r="J42" s="134"/>
      <c r="K42" s="134"/>
      <c r="L42" s="114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6" spans="1:31" s="2" customFormat="1" ht="6.9" customHeight="1">
      <c r="A46" s="35"/>
      <c r="B46" s="135"/>
      <c r="C46" s="136"/>
      <c r="D46" s="136"/>
      <c r="E46" s="136"/>
      <c r="F46" s="136"/>
      <c r="G46" s="136"/>
      <c r="H46" s="136"/>
      <c r="I46" s="136"/>
      <c r="J46" s="136"/>
      <c r="K46" s="136"/>
      <c r="L46" s="114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pans="1:31" s="2" customFormat="1" ht="24.9" customHeight="1">
      <c r="A47" s="35"/>
      <c r="B47" s="36"/>
      <c r="C47" s="24" t="s">
        <v>103</v>
      </c>
      <c r="D47" s="37"/>
      <c r="E47" s="37"/>
      <c r="F47" s="37"/>
      <c r="G47" s="37"/>
      <c r="H47" s="37"/>
      <c r="I47" s="37"/>
      <c r="J47" s="37"/>
      <c r="K47" s="37"/>
      <c r="L47" s="114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pans="1:31" s="2" customFormat="1" ht="6.9" customHeight="1">
      <c r="A48" s="35"/>
      <c r="B48" s="36"/>
      <c r="C48" s="37"/>
      <c r="D48" s="37"/>
      <c r="E48" s="37"/>
      <c r="F48" s="37"/>
      <c r="G48" s="37"/>
      <c r="H48" s="37"/>
      <c r="I48" s="37"/>
      <c r="J48" s="37"/>
      <c r="K48" s="37"/>
      <c r="L48" s="114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47" s="2" customFormat="1" ht="12" customHeight="1">
      <c r="A49" s="35"/>
      <c r="B49" s="36"/>
      <c r="C49" s="30" t="s">
        <v>16</v>
      </c>
      <c r="D49" s="37"/>
      <c r="E49" s="37"/>
      <c r="F49" s="37"/>
      <c r="G49" s="37"/>
      <c r="H49" s="37"/>
      <c r="I49" s="37"/>
      <c r="J49" s="37"/>
      <c r="K49" s="37"/>
      <c r="L49" s="114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1:47" s="2" customFormat="1" ht="16.5" customHeight="1">
      <c r="A50" s="35"/>
      <c r="B50" s="36"/>
      <c r="C50" s="37"/>
      <c r="D50" s="37"/>
      <c r="E50" s="380" t="str">
        <f>E7</f>
        <v>Revitalizace brownfieldu výtopny - východní část, demolice budov</v>
      </c>
      <c r="F50" s="381"/>
      <c r="G50" s="381"/>
      <c r="H50" s="381"/>
      <c r="I50" s="37"/>
      <c r="J50" s="37"/>
      <c r="K50" s="37"/>
      <c r="L50" s="114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47" s="1" customFormat="1" ht="12" customHeight="1">
      <c r="B51" s="22"/>
      <c r="C51" s="30" t="s">
        <v>98</v>
      </c>
      <c r="D51" s="23"/>
      <c r="E51" s="23"/>
      <c r="F51" s="23"/>
      <c r="G51" s="23"/>
      <c r="H51" s="23"/>
      <c r="I51" s="23"/>
      <c r="J51" s="23"/>
      <c r="K51" s="23"/>
      <c r="L51" s="21"/>
    </row>
    <row r="52" spans="1:47" s="2" customFormat="1" ht="16.5" customHeight="1">
      <c r="A52" s="35"/>
      <c r="B52" s="36"/>
      <c r="C52" s="37"/>
      <c r="D52" s="37"/>
      <c r="E52" s="380" t="s">
        <v>492</v>
      </c>
      <c r="F52" s="382"/>
      <c r="G52" s="382"/>
      <c r="H52" s="382"/>
      <c r="I52" s="37"/>
      <c r="J52" s="37"/>
      <c r="K52" s="37"/>
      <c r="L52" s="114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1:47" s="2" customFormat="1" ht="12" customHeight="1">
      <c r="A53" s="35"/>
      <c r="B53" s="36"/>
      <c r="C53" s="30" t="s">
        <v>100</v>
      </c>
      <c r="D53" s="37"/>
      <c r="E53" s="37"/>
      <c r="F53" s="37"/>
      <c r="G53" s="37"/>
      <c r="H53" s="37"/>
      <c r="I53" s="37"/>
      <c r="J53" s="37"/>
      <c r="K53" s="37"/>
      <c r="L53" s="114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pans="1:47" s="2" customFormat="1" ht="16.5" customHeight="1">
      <c r="A54" s="35"/>
      <c r="B54" s="36"/>
      <c r="C54" s="37"/>
      <c r="D54" s="37"/>
      <c r="E54" s="329" t="str">
        <f>E11</f>
        <v>02a - Uznatelné náklady</v>
      </c>
      <c r="F54" s="382"/>
      <c r="G54" s="382"/>
      <c r="H54" s="382"/>
      <c r="I54" s="37"/>
      <c r="J54" s="37"/>
      <c r="K54" s="37"/>
      <c r="L54" s="114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pans="1:47" s="2" customFormat="1" ht="6.9" customHeight="1">
      <c r="A55" s="35"/>
      <c r="B55" s="36"/>
      <c r="C55" s="37"/>
      <c r="D55" s="37"/>
      <c r="E55" s="37"/>
      <c r="F55" s="37"/>
      <c r="G55" s="37"/>
      <c r="H55" s="37"/>
      <c r="I55" s="37"/>
      <c r="J55" s="37"/>
      <c r="K55" s="37"/>
      <c r="L55" s="114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pans="1:47" s="2" customFormat="1" ht="12" customHeight="1">
      <c r="A56" s="35"/>
      <c r="B56" s="36"/>
      <c r="C56" s="30" t="s">
        <v>21</v>
      </c>
      <c r="D56" s="37"/>
      <c r="E56" s="37"/>
      <c r="F56" s="28" t="str">
        <f>F14</f>
        <v>p.p.č. 1126/1 v k.ú. Horní Slavkov</v>
      </c>
      <c r="G56" s="37"/>
      <c r="H56" s="37"/>
      <c r="I56" s="30" t="s">
        <v>23</v>
      </c>
      <c r="J56" s="60" t="str">
        <f>IF(J14="","",J14)</f>
        <v>22. 8. 2022</v>
      </c>
      <c r="K56" s="37"/>
      <c r="L56" s="114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pans="1:47" s="2" customFormat="1" ht="6.9" customHeight="1">
      <c r="A57" s="35"/>
      <c r="B57" s="36"/>
      <c r="C57" s="37"/>
      <c r="D57" s="37"/>
      <c r="E57" s="37"/>
      <c r="F57" s="37"/>
      <c r="G57" s="37"/>
      <c r="H57" s="37"/>
      <c r="I57" s="37"/>
      <c r="J57" s="37"/>
      <c r="K57" s="37"/>
      <c r="L57" s="114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pans="1:47" s="2" customFormat="1" ht="15.15" customHeight="1">
      <c r="A58" s="35"/>
      <c r="B58" s="36"/>
      <c r="C58" s="30" t="s">
        <v>25</v>
      </c>
      <c r="D58" s="37"/>
      <c r="E58" s="37"/>
      <c r="F58" s="28" t="str">
        <f>E17</f>
        <v>Město Horní Slavkov</v>
      </c>
      <c r="G58" s="37"/>
      <c r="H58" s="37"/>
      <c r="I58" s="30" t="s">
        <v>31</v>
      </c>
      <c r="J58" s="33" t="str">
        <f>E23</f>
        <v>CENTRA STAV s.r.o.</v>
      </c>
      <c r="K58" s="37"/>
      <c r="L58" s="114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pans="1:47" s="2" customFormat="1" ht="15.15" customHeight="1">
      <c r="A59" s="35"/>
      <c r="B59" s="36"/>
      <c r="C59" s="30" t="s">
        <v>29</v>
      </c>
      <c r="D59" s="37"/>
      <c r="E59" s="37"/>
      <c r="F59" s="28" t="str">
        <f>IF(E20="","",E20)</f>
        <v>Vyplň údaj</v>
      </c>
      <c r="G59" s="37"/>
      <c r="H59" s="37"/>
      <c r="I59" s="30" t="s">
        <v>34</v>
      </c>
      <c r="J59" s="33" t="str">
        <f>E26</f>
        <v xml:space="preserve"> </v>
      </c>
      <c r="K59" s="37"/>
      <c r="L59" s="114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</row>
    <row r="60" spans="1:47" s="2" customFormat="1" ht="10.35" customHeight="1">
      <c r="A60" s="35"/>
      <c r="B60" s="36"/>
      <c r="C60" s="37"/>
      <c r="D60" s="37"/>
      <c r="E60" s="37"/>
      <c r="F60" s="37"/>
      <c r="G60" s="37"/>
      <c r="H60" s="37"/>
      <c r="I60" s="37"/>
      <c r="J60" s="37"/>
      <c r="K60" s="37"/>
      <c r="L60" s="114"/>
      <c r="S60" s="35"/>
      <c r="T60" s="35"/>
      <c r="U60" s="35"/>
      <c r="V60" s="35"/>
      <c r="W60" s="35"/>
      <c r="X60" s="35"/>
      <c r="Y60" s="35"/>
      <c r="Z60" s="35"/>
      <c r="AA60" s="35"/>
      <c r="AB60" s="35"/>
      <c r="AC60" s="35"/>
      <c r="AD60" s="35"/>
      <c r="AE60" s="35"/>
    </row>
    <row r="61" spans="1:47" s="2" customFormat="1" ht="29.25" customHeight="1">
      <c r="A61" s="35"/>
      <c r="B61" s="36"/>
      <c r="C61" s="137" t="s">
        <v>104</v>
      </c>
      <c r="D61" s="138"/>
      <c r="E61" s="138"/>
      <c r="F61" s="138"/>
      <c r="G61" s="138"/>
      <c r="H61" s="138"/>
      <c r="I61" s="138"/>
      <c r="J61" s="139" t="s">
        <v>105</v>
      </c>
      <c r="K61" s="138"/>
      <c r="L61" s="114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47" s="2" customFormat="1" ht="10.35" customHeight="1">
      <c r="A62" s="35"/>
      <c r="B62" s="36"/>
      <c r="C62" s="37"/>
      <c r="D62" s="37"/>
      <c r="E62" s="37"/>
      <c r="F62" s="37"/>
      <c r="G62" s="37"/>
      <c r="H62" s="37"/>
      <c r="I62" s="37"/>
      <c r="J62" s="37"/>
      <c r="K62" s="37"/>
      <c r="L62" s="114"/>
      <c r="S62" s="35"/>
      <c r="T62" s="35"/>
      <c r="U62" s="35"/>
      <c r="V62" s="35"/>
      <c r="W62" s="35"/>
      <c r="X62" s="35"/>
      <c r="Y62" s="35"/>
      <c r="Z62" s="35"/>
      <c r="AA62" s="35"/>
      <c r="AB62" s="35"/>
      <c r="AC62" s="35"/>
      <c r="AD62" s="35"/>
      <c r="AE62" s="35"/>
    </row>
    <row r="63" spans="1:47" s="2" customFormat="1" ht="22.8" customHeight="1">
      <c r="A63" s="35"/>
      <c r="B63" s="36"/>
      <c r="C63" s="140" t="s">
        <v>70</v>
      </c>
      <c r="D63" s="37"/>
      <c r="E63" s="37"/>
      <c r="F63" s="37"/>
      <c r="G63" s="37"/>
      <c r="H63" s="37"/>
      <c r="I63" s="37"/>
      <c r="J63" s="78">
        <f>J96</f>
        <v>0</v>
      </c>
      <c r="K63" s="37"/>
      <c r="L63" s="114"/>
      <c r="S63" s="35"/>
      <c r="T63" s="35"/>
      <c r="U63" s="35"/>
      <c r="V63" s="35"/>
      <c r="W63" s="35"/>
      <c r="X63" s="35"/>
      <c r="Y63" s="35"/>
      <c r="Z63" s="35"/>
      <c r="AA63" s="35"/>
      <c r="AB63" s="35"/>
      <c r="AC63" s="35"/>
      <c r="AD63" s="35"/>
      <c r="AE63" s="35"/>
      <c r="AU63" s="18" t="s">
        <v>106</v>
      </c>
    </row>
    <row r="64" spans="1:47" s="9" customFormat="1" ht="24.9" customHeight="1">
      <c r="B64" s="141"/>
      <c r="C64" s="142"/>
      <c r="D64" s="143" t="s">
        <v>107</v>
      </c>
      <c r="E64" s="144"/>
      <c r="F64" s="144"/>
      <c r="G64" s="144"/>
      <c r="H64" s="144"/>
      <c r="I64" s="144"/>
      <c r="J64" s="145">
        <f>J97</f>
        <v>0</v>
      </c>
      <c r="K64" s="142"/>
      <c r="L64" s="146"/>
    </row>
    <row r="65" spans="1:31" s="10" customFormat="1" ht="19.95" customHeight="1">
      <c r="B65" s="147"/>
      <c r="C65" s="98"/>
      <c r="D65" s="148" t="s">
        <v>108</v>
      </c>
      <c r="E65" s="149"/>
      <c r="F65" s="149"/>
      <c r="G65" s="149"/>
      <c r="H65" s="149"/>
      <c r="I65" s="149"/>
      <c r="J65" s="150">
        <f>J98</f>
        <v>0</v>
      </c>
      <c r="K65" s="98"/>
      <c r="L65" s="151"/>
    </row>
    <row r="66" spans="1:31" s="10" customFormat="1" ht="19.95" customHeight="1">
      <c r="B66" s="147"/>
      <c r="C66" s="98"/>
      <c r="D66" s="148" t="s">
        <v>111</v>
      </c>
      <c r="E66" s="149"/>
      <c r="F66" s="149"/>
      <c r="G66" s="149"/>
      <c r="H66" s="149"/>
      <c r="I66" s="149"/>
      <c r="J66" s="150">
        <f>J104</f>
        <v>0</v>
      </c>
      <c r="K66" s="98"/>
      <c r="L66" s="151"/>
    </row>
    <row r="67" spans="1:31" s="10" customFormat="1" ht="19.95" customHeight="1">
      <c r="B67" s="147"/>
      <c r="C67" s="98"/>
      <c r="D67" s="148" t="s">
        <v>112</v>
      </c>
      <c r="E67" s="149"/>
      <c r="F67" s="149"/>
      <c r="G67" s="149"/>
      <c r="H67" s="149"/>
      <c r="I67" s="149"/>
      <c r="J67" s="150">
        <f>J145</f>
        <v>0</v>
      </c>
      <c r="K67" s="98"/>
      <c r="L67" s="151"/>
    </row>
    <row r="68" spans="1:31" s="10" customFormat="1" ht="19.95" customHeight="1">
      <c r="B68" s="147"/>
      <c r="C68" s="98"/>
      <c r="D68" s="148" t="s">
        <v>113</v>
      </c>
      <c r="E68" s="149"/>
      <c r="F68" s="149"/>
      <c r="G68" s="149"/>
      <c r="H68" s="149"/>
      <c r="I68" s="149"/>
      <c r="J68" s="150">
        <f>J169</f>
        <v>0</v>
      </c>
      <c r="K68" s="98"/>
      <c r="L68" s="151"/>
    </row>
    <row r="69" spans="1:31" s="9" customFormat="1" ht="24.9" customHeight="1">
      <c r="B69" s="141"/>
      <c r="C69" s="142"/>
      <c r="D69" s="143" t="s">
        <v>114</v>
      </c>
      <c r="E69" s="144"/>
      <c r="F69" s="144"/>
      <c r="G69" s="144"/>
      <c r="H69" s="144"/>
      <c r="I69" s="144"/>
      <c r="J69" s="145">
        <f>J172</f>
        <v>0</v>
      </c>
      <c r="K69" s="142"/>
      <c r="L69" s="146"/>
    </row>
    <row r="70" spans="1:31" s="10" customFormat="1" ht="19.95" customHeight="1">
      <c r="B70" s="147"/>
      <c r="C70" s="98"/>
      <c r="D70" s="148" t="s">
        <v>494</v>
      </c>
      <c r="E70" s="149"/>
      <c r="F70" s="149"/>
      <c r="G70" s="149"/>
      <c r="H70" s="149"/>
      <c r="I70" s="149"/>
      <c r="J70" s="150">
        <f>J173</f>
        <v>0</v>
      </c>
      <c r="K70" s="98"/>
      <c r="L70" s="151"/>
    </row>
    <row r="71" spans="1:31" s="10" customFormat="1" ht="19.95" customHeight="1">
      <c r="B71" s="147"/>
      <c r="C71" s="98"/>
      <c r="D71" s="148" t="s">
        <v>495</v>
      </c>
      <c r="E71" s="149"/>
      <c r="F71" s="149"/>
      <c r="G71" s="149"/>
      <c r="H71" s="149"/>
      <c r="I71" s="149"/>
      <c r="J71" s="150">
        <f>J180</f>
        <v>0</v>
      </c>
      <c r="K71" s="98"/>
      <c r="L71" s="151"/>
    </row>
    <row r="72" spans="1:31" s="10" customFormat="1" ht="19.95" customHeight="1">
      <c r="B72" s="147"/>
      <c r="C72" s="98"/>
      <c r="D72" s="148" t="s">
        <v>496</v>
      </c>
      <c r="E72" s="149"/>
      <c r="F72" s="149"/>
      <c r="G72" s="149"/>
      <c r="H72" s="149"/>
      <c r="I72" s="149"/>
      <c r="J72" s="150">
        <f>J183</f>
        <v>0</v>
      </c>
      <c r="K72" s="98"/>
      <c r="L72" s="151"/>
    </row>
    <row r="73" spans="1:31" s="10" customFormat="1" ht="19.95" customHeight="1">
      <c r="B73" s="147"/>
      <c r="C73" s="98"/>
      <c r="D73" s="148" t="s">
        <v>497</v>
      </c>
      <c r="E73" s="149"/>
      <c r="F73" s="149"/>
      <c r="G73" s="149"/>
      <c r="H73" s="149"/>
      <c r="I73" s="149"/>
      <c r="J73" s="150">
        <f>J194</f>
        <v>0</v>
      </c>
      <c r="K73" s="98"/>
      <c r="L73" s="151"/>
    </row>
    <row r="74" spans="1:31" s="10" customFormat="1" ht="19.95" customHeight="1">
      <c r="B74" s="147"/>
      <c r="C74" s="98"/>
      <c r="D74" s="148" t="s">
        <v>116</v>
      </c>
      <c r="E74" s="149"/>
      <c r="F74" s="149"/>
      <c r="G74" s="149"/>
      <c r="H74" s="149"/>
      <c r="I74" s="149"/>
      <c r="J74" s="150">
        <f>J199</f>
        <v>0</v>
      </c>
      <c r="K74" s="98"/>
      <c r="L74" s="151"/>
    </row>
    <row r="75" spans="1:31" s="2" customFormat="1" ht="21.75" customHeight="1">
      <c r="A75" s="35"/>
      <c r="B75" s="36"/>
      <c r="C75" s="37"/>
      <c r="D75" s="37"/>
      <c r="E75" s="37"/>
      <c r="F75" s="37"/>
      <c r="G75" s="37"/>
      <c r="H75" s="37"/>
      <c r="I75" s="37"/>
      <c r="J75" s="37"/>
      <c r="K75" s="37"/>
      <c r="L75" s="114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pans="1:31" s="2" customFormat="1" ht="6.9" customHeight="1">
      <c r="A76" s="35"/>
      <c r="B76" s="48"/>
      <c r="C76" s="49"/>
      <c r="D76" s="49"/>
      <c r="E76" s="49"/>
      <c r="F76" s="49"/>
      <c r="G76" s="49"/>
      <c r="H76" s="49"/>
      <c r="I76" s="49"/>
      <c r="J76" s="49"/>
      <c r="K76" s="49"/>
      <c r="L76" s="114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80" spans="1:31" s="2" customFormat="1" ht="6.9" customHeight="1">
      <c r="A80" s="35"/>
      <c r="B80" s="50"/>
      <c r="C80" s="51"/>
      <c r="D80" s="51"/>
      <c r="E80" s="51"/>
      <c r="F80" s="51"/>
      <c r="G80" s="51"/>
      <c r="H80" s="51"/>
      <c r="I80" s="51"/>
      <c r="J80" s="51"/>
      <c r="K80" s="51"/>
      <c r="L80" s="114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</row>
    <row r="81" spans="1:63" s="2" customFormat="1" ht="24.9" customHeight="1">
      <c r="A81" s="35"/>
      <c r="B81" s="36"/>
      <c r="C81" s="24" t="s">
        <v>117</v>
      </c>
      <c r="D81" s="37"/>
      <c r="E81" s="37"/>
      <c r="F81" s="37"/>
      <c r="G81" s="37"/>
      <c r="H81" s="37"/>
      <c r="I81" s="37"/>
      <c r="J81" s="37"/>
      <c r="K81" s="37"/>
      <c r="L81" s="114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63" s="2" customFormat="1" ht="6.9" customHeight="1">
      <c r="A82" s="35"/>
      <c r="B82" s="36"/>
      <c r="C82" s="37"/>
      <c r="D82" s="37"/>
      <c r="E82" s="37"/>
      <c r="F82" s="37"/>
      <c r="G82" s="37"/>
      <c r="H82" s="37"/>
      <c r="I82" s="37"/>
      <c r="J82" s="37"/>
      <c r="K82" s="37"/>
      <c r="L82" s="114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63" s="2" customFormat="1" ht="12" customHeight="1">
      <c r="A83" s="35"/>
      <c r="B83" s="36"/>
      <c r="C83" s="30" t="s">
        <v>16</v>
      </c>
      <c r="D83" s="37"/>
      <c r="E83" s="37"/>
      <c r="F83" s="37"/>
      <c r="G83" s="37"/>
      <c r="H83" s="37"/>
      <c r="I83" s="37"/>
      <c r="J83" s="37"/>
      <c r="K83" s="37"/>
      <c r="L83" s="114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63" s="2" customFormat="1" ht="16.5" customHeight="1">
      <c r="A84" s="35"/>
      <c r="B84" s="36"/>
      <c r="C84" s="37"/>
      <c r="D84" s="37"/>
      <c r="E84" s="380" t="str">
        <f>E7</f>
        <v>Revitalizace brownfieldu výtopny - východní část, demolice budov</v>
      </c>
      <c r="F84" s="381"/>
      <c r="G84" s="381"/>
      <c r="H84" s="381"/>
      <c r="I84" s="37"/>
      <c r="J84" s="37"/>
      <c r="K84" s="37"/>
      <c r="L84" s="114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63" s="1" customFormat="1" ht="12" customHeight="1">
      <c r="B85" s="22"/>
      <c r="C85" s="30" t="s">
        <v>98</v>
      </c>
      <c r="D85" s="23"/>
      <c r="E85" s="23"/>
      <c r="F85" s="23"/>
      <c r="G85" s="23"/>
      <c r="H85" s="23"/>
      <c r="I85" s="23"/>
      <c r="J85" s="23"/>
      <c r="K85" s="23"/>
      <c r="L85" s="21"/>
    </row>
    <row r="86" spans="1:63" s="2" customFormat="1" ht="16.5" customHeight="1">
      <c r="A86" s="35"/>
      <c r="B86" s="36"/>
      <c r="C86" s="37"/>
      <c r="D86" s="37"/>
      <c r="E86" s="380" t="s">
        <v>492</v>
      </c>
      <c r="F86" s="382"/>
      <c r="G86" s="382"/>
      <c r="H86" s="382"/>
      <c r="I86" s="37"/>
      <c r="J86" s="37"/>
      <c r="K86" s="37"/>
      <c r="L86" s="114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63" s="2" customFormat="1" ht="12" customHeight="1">
      <c r="A87" s="35"/>
      <c r="B87" s="36"/>
      <c r="C87" s="30" t="s">
        <v>100</v>
      </c>
      <c r="D87" s="37"/>
      <c r="E87" s="37"/>
      <c r="F87" s="37"/>
      <c r="G87" s="37"/>
      <c r="H87" s="37"/>
      <c r="I87" s="37"/>
      <c r="J87" s="37"/>
      <c r="K87" s="37"/>
      <c r="L87" s="114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63" s="2" customFormat="1" ht="16.5" customHeight="1">
      <c r="A88" s="35"/>
      <c r="B88" s="36"/>
      <c r="C88" s="37"/>
      <c r="D88" s="37"/>
      <c r="E88" s="329" t="str">
        <f>E11</f>
        <v>02a - Uznatelné náklady</v>
      </c>
      <c r="F88" s="382"/>
      <c r="G88" s="382"/>
      <c r="H88" s="382"/>
      <c r="I88" s="37"/>
      <c r="J88" s="37"/>
      <c r="K88" s="37"/>
      <c r="L88" s="114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63" s="2" customFormat="1" ht="6.9" customHeight="1">
      <c r="A89" s="35"/>
      <c r="B89" s="36"/>
      <c r="C89" s="37"/>
      <c r="D89" s="37"/>
      <c r="E89" s="37"/>
      <c r="F89" s="37"/>
      <c r="G89" s="37"/>
      <c r="H89" s="37"/>
      <c r="I89" s="37"/>
      <c r="J89" s="37"/>
      <c r="K89" s="37"/>
      <c r="L89" s="114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63" s="2" customFormat="1" ht="12" customHeight="1">
      <c r="A90" s="35"/>
      <c r="B90" s="36"/>
      <c r="C90" s="30" t="s">
        <v>21</v>
      </c>
      <c r="D90" s="37"/>
      <c r="E90" s="37"/>
      <c r="F90" s="28" t="str">
        <f>F14</f>
        <v>p.p.č. 1126/1 v k.ú. Horní Slavkov</v>
      </c>
      <c r="G90" s="37"/>
      <c r="H90" s="37"/>
      <c r="I90" s="30" t="s">
        <v>23</v>
      </c>
      <c r="J90" s="60" t="str">
        <f>IF(J14="","",J14)</f>
        <v>22. 8. 2022</v>
      </c>
      <c r="K90" s="37"/>
      <c r="L90" s="114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63" s="2" customFormat="1" ht="6.9" customHeight="1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114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63" s="2" customFormat="1" ht="15.15" customHeight="1">
      <c r="A92" s="35"/>
      <c r="B92" s="36"/>
      <c r="C92" s="30" t="s">
        <v>25</v>
      </c>
      <c r="D92" s="37"/>
      <c r="E92" s="37"/>
      <c r="F92" s="28" t="str">
        <f>E17</f>
        <v>Město Horní Slavkov</v>
      </c>
      <c r="G92" s="37"/>
      <c r="H92" s="37"/>
      <c r="I92" s="30" t="s">
        <v>31</v>
      </c>
      <c r="J92" s="33" t="str">
        <f>E23</f>
        <v>CENTRA STAV s.r.o.</v>
      </c>
      <c r="K92" s="37"/>
      <c r="L92" s="114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63" s="2" customFormat="1" ht="15.15" customHeight="1">
      <c r="A93" s="35"/>
      <c r="B93" s="36"/>
      <c r="C93" s="30" t="s">
        <v>29</v>
      </c>
      <c r="D93" s="37"/>
      <c r="E93" s="37"/>
      <c r="F93" s="28" t="str">
        <f>IF(E20="","",E20)</f>
        <v>Vyplň údaj</v>
      </c>
      <c r="G93" s="37"/>
      <c r="H93" s="37"/>
      <c r="I93" s="30" t="s">
        <v>34</v>
      </c>
      <c r="J93" s="33" t="str">
        <f>E26</f>
        <v xml:space="preserve"> </v>
      </c>
      <c r="K93" s="37"/>
      <c r="L93" s="114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63" s="2" customFormat="1" ht="10.35" customHeight="1">
      <c r="A94" s="35"/>
      <c r="B94" s="36"/>
      <c r="C94" s="37"/>
      <c r="D94" s="37"/>
      <c r="E94" s="37"/>
      <c r="F94" s="37"/>
      <c r="G94" s="37"/>
      <c r="H94" s="37"/>
      <c r="I94" s="37"/>
      <c r="J94" s="37"/>
      <c r="K94" s="37"/>
      <c r="L94" s="114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63" s="11" customFormat="1" ht="29.25" customHeight="1">
      <c r="A95" s="152"/>
      <c r="B95" s="153"/>
      <c r="C95" s="154" t="s">
        <v>118</v>
      </c>
      <c r="D95" s="155" t="s">
        <v>57</v>
      </c>
      <c r="E95" s="155" t="s">
        <v>53</v>
      </c>
      <c r="F95" s="155" t="s">
        <v>54</v>
      </c>
      <c r="G95" s="155" t="s">
        <v>119</v>
      </c>
      <c r="H95" s="155" t="s">
        <v>120</v>
      </c>
      <c r="I95" s="155" t="s">
        <v>121</v>
      </c>
      <c r="J95" s="155" t="s">
        <v>105</v>
      </c>
      <c r="K95" s="156" t="s">
        <v>122</v>
      </c>
      <c r="L95" s="157"/>
      <c r="M95" s="69" t="s">
        <v>19</v>
      </c>
      <c r="N95" s="70" t="s">
        <v>42</v>
      </c>
      <c r="O95" s="70" t="s">
        <v>123</v>
      </c>
      <c r="P95" s="70" t="s">
        <v>124</v>
      </c>
      <c r="Q95" s="70" t="s">
        <v>125</v>
      </c>
      <c r="R95" s="70" t="s">
        <v>126</v>
      </c>
      <c r="S95" s="70" t="s">
        <v>127</v>
      </c>
      <c r="T95" s="71" t="s">
        <v>128</v>
      </c>
      <c r="U95" s="152"/>
      <c r="V95" s="152"/>
      <c r="W95" s="152"/>
      <c r="X95" s="152"/>
      <c r="Y95" s="152"/>
      <c r="Z95" s="152"/>
      <c r="AA95" s="152"/>
      <c r="AB95" s="152"/>
      <c r="AC95" s="152"/>
      <c r="AD95" s="152"/>
      <c r="AE95" s="152"/>
    </row>
    <row r="96" spans="1:63" s="2" customFormat="1" ht="22.8" customHeight="1">
      <c r="A96" s="35"/>
      <c r="B96" s="36"/>
      <c r="C96" s="76" t="s">
        <v>129</v>
      </c>
      <c r="D96" s="37"/>
      <c r="E96" s="37"/>
      <c r="F96" s="37"/>
      <c r="G96" s="37"/>
      <c r="H96" s="37"/>
      <c r="I96" s="37"/>
      <c r="J96" s="158">
        <f>BK96</f>
        <v>0</v>
      </c>
      <c r="K96" s="37"/>
      <c r="L96" s="40"/>
      <c r="M96" s="72"/>
      <c r="N96" s="159"/>
      <c r="O96" s="73"/>
      <c r="P96" s="160">
        <f>P97+P172</f>
        <v>0</v>
      </c>
      <c r="Q96" s="73"/>
      <c r="R96" s="160">
        <f>R97+R172</f>
        <v>25.402498439999999</v>
      </c>
      <c r="S96" s="73"/>
      <c r="T96" s="161">
        <f>T97+T172</f>
        <v>97.340269600000013</v>
      </c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T96" s="18" t="s">
        <v>71</v>
      </c>
      <c r="AU96" s="18" t="s">
        <v>106</v>
      </c>
      <c r="BK96" s="162">
        <f>BK97+BK172</f>
        <v>0</v>
      </c>
    </row>
    <row r="97" spans="1:65" s="12" customFormat="1" ht="25.95" customHeight="1">
      <c r="B97" s="163"/>
      <c r="C97" s="164"/>
      <c r="D97" s="165" t="s">
        <v>71</v>
      </c>
      <c r="E97" s="166" t="s">
        <v>130</v>
      </c>
      <c r="F97" s="166" t="s">
        <v>131</v>
      </c>
      <c r="G97" s="164"/>
      <c r="H97" s="164"/>
      <c r="I97" s="167"/>
      <c r="J97" s="168">
        <f>BK97</f>
        <v>0</v>
      </c>
      <c r="K97" s="164"/>
      <c r="L97" s="169"/>
      <c r="M97" s="170"/>
      <c r="N97" s="171"/>
      <c r="O97" s="171"/>
      <c r="P97" s="172">
        <f>P98+P104+P145+P169</f>
        <v>0</v>
      </c>
      <c r="Q97" s="171"/>
      <c r="R97" s="172">
        <f>R98+R104+R145+R169</f>
        <v>25.312244999999997</v>
      </c>
      <c r="S97" s="171"/>
      <c r="T97" s="173">
        <f>T98+T104+T145+T169</f>
        <v>83.98360000000001</v>
      </c>
      <c r="AR97" s="174" t="s">
        <v>79</v>
      </c>
      <c r="AT97" s="175" t="s">
        <v>71</v>
      </c>
      <c r="AU97" s="175" t="s">
        <v>72</v>
      </c>
      <c r="AY97" s="174" t="s">
        <v>132</v>
      </c>
      <c r="BK97" s="176">
        <f>BK98+BK104+BK145+BK169</f>
        <v>0</v>
      </c>
    </row>
    <row r="98" spans="1:65" s="12" customFormat="1" ht="22.8" customHeight="1">
      <c r="B98" s="163"/>
      <c r="C98" s="164"/>
      <c r="D98" s="165" t="s">
        <v>71</v>
      </c>
      <c r="E98" s="177" t="s">
        <v>79</v>
      </c>
      <c r="F98" s="177" t="s">
        <v>133</v>
      </c>
      <c r="G98" s="164"/>
      <c r="H98" s="164"/>
      <c r="I98" s="167"/>
      <c r="J98" s="178">
        <f>BK98</f>
        <v>0</v>
      </c>
      <c r="K98" s="164"/>
      <c r="L98" s="169"/>
      <c r="M98" s="170"/>
      <c r="N98" s="171"/>
      <c r="O98" s="171"/>
      <c r="P98" s="172">
        <f>SUM(P99:P103)</f>
        <v>0</v>
      </c>
      <c r="Q98" s="171"/>
      <c r="R98" s="172">
        <f>SUM(R99:R103)</f>
        <v>25.271999999999998</v>
      </c>
      <c r="S98" s="171"/>
      <c r="T98" s="173">
        <f>SUM(T99:T103)</f>
        <v>0</v>
      </c>
      <c r="AR98" s="174" t="s">
        <v>79</v>
      </c>
      <c r="AT98" s="175" t="s">
        <v>71</v>
      </c>
      <c r="AU98" s="175" t="s">
        <v>79</v>
      </c>
      <c r="AY98" s="174" t="s">
        <v>132</v>
      </c>
      <c r="BK98" s="176">
        <f>SUM(BK99:BK103)</f>
        <v>0</v>
      </c>
    </row>
    <row r="99" spans="1:65" s="2" customFormat="1" ht="24.15" customHeight="1">
      <c r="A99" s="35"/>
      <c r="B99" s="36"/>
      <c r="C99" s="179" t="s">
        <v>79</v>
      </c>
      <c r="D99" s="179" t="s">
        <v>134</v>
      </c>
      <c r="E99" s="180" t="s">
        <v>184</v>
      </c>
      <c r="F99" s="181" t="s">
        <v>185</v>
      </c>
      <c r="G99" s="182" t="s">
        <v>137</v>
      </c>
      <c r="H99" s="183">
        <v>14.04</v>
      </c>
      <c r="I99" s="184"/>
      <c r="J99" s="185">
        <f>ROUND(I99*H99,2)</f>
        <v>0</v>
      </c>
      <c r="K99" s="181" t="s">
        <v>138</v>
      </c>
      <c r="L99" s="40"/>
      <c r="M99" s="186" t="s">
        <v>19</v>
      </c>
      <c r="N99" s="187" t="s">
        <v>43</v>
      </c>
      <c r="O99" s="65"/>
      <c r="P99" s="188">
        <f>O99*H99</f>
        <v>0</v>
      </c>
      <c r="Q99" s="188">
        <v>0</v>
      </c>
      <c r="R99" s="188">
        <f>Q99*H99</f>
        <v>0</v>
      </c>
      <c r="S99" s="188">
        <v>0</v>
      </c>
      <c r="T99" s="189">
        <f>S99*H99</f>
        <v>0</v>
      </c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  <c r="AR99" s="190" t="s">
        <v>139</v>
      </c>
      <c r="AT99" s="190" t="s">
        <v>134</v>
      </c>
      <c r="AU99" s="190" t="s">
        <v>81</v>
      </c>
      <c r="AY99" s="18" t="s">
        <v>132</v>
      </c>
      <c r="BE99" s="191">
        <f>IF(N99="základní",J99,0)</f>
        <v>0</v>
      </c>
      <c r="BF99" s="191">
        <f>IF(N99="snížená",J99,0)</f>
        <v>0</v>
      </c>
      <c r="BG99" s="191">
        <f>IF(N99="zákl. přenesená",J99,0)</f>
        <v>0</v>
      </c>
      <c r="BH99" s="191">
        <f>IF(N99="sníž. přenesená",J99,0)</f>
        <v>0</v>
      </c>
      <c r="BI99" s="191">
        <f>IF(N99="nulová",J99,0)</f>
        <v>0</v>
      </c>
      <c r="BJ99" s="18" t="s">
        <v>79</v>
      </c>
      <c r="BK99" s="191">
        <f>ROUND(I99*H99,2)</f>
        <v>0</v>
      </c>
      <c r="BL99" s="18" t="s">
        <v>139</v>
      </c>
      <c r="BM99" s="190" t="s">
        <v>498</v>
      </c>
    </row>
    <row r="100" spans="1:65" s="2" customFormat="1" ht="10.199999999999999">
      <c r="A100" s="35"/>
      <c r="B100" s="36"/>
      <c r="C100" s="37"/>
      <c r="D100" s="192" t="s">
        <v>141</v>
      </c>
      <c r="E100" s="37"/>
      <c r="F100" s="193" t="s">
        <v>187</v>
      </c>
      <c r="G100" s="37"/>
      <c r="H100" s="37"/>
      <c r="I100" s="194"/>
      <c r="J100" s="37"/>
      <c r="K100" s="37"/>
      <c r="L100" s="40"/>
      <c r="M100" s="195"/>
      <c r="N100" s="196"/>
      <c r="O100" s="65"/>
      <c r="P100" s="65"/>
      <c r="Q100" s="65"/>
      <c r="R100" s="65"/>
      <c r="S100" s="65"/>
      <c r="T100" s="66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T100" s="18" t="s">
        <v>141</v>
      </c>
      <c r="AU100" s="18" t="s">
        <v>81</v>
      </c>
    </row>
    <row r="101" spans="1:65" s="13" customFormat="1" ht="10.199999999999999">
      <c r="B101" s="197"/>
      <c r="C101" s="198"/>
      <c r="D101" s="199" t="s">
        <v>143</v>
      </c>
      <c r="E101" s="200" t="s">
        <v>19</v>
      </c>
      <c r="F101" s="201" t="s">
        <v>499</v>
      </c>
      <c r="G101" s="198"/>
      <c r="H101" s="200" t="s">
        <v>19</v>
      </c>
      <c r="I101" s="202"/>
      <c r="J101" s="198"/>
      <c r="K101" s="198"/>
      <c r="L101" s="203"/>
      <c r="M101" s="204"/>
      <c r="N101" s="205"/>
      <c r="O101" s="205"/>
      <c r="P101" s="205"/>
      <c r="Q101" s="205"/>
      <c r="R101" s="205"/>
      <c r="S101" s="205"/>
      <c r="T101" s="206"/>
      <c r="AT101" s="207" t="s">
        <v>143</v>
      </c>
      <c r="AU101" s="207" t="s">
        <v>81</v>
      </c>
      <c r="AV101" s="13" t="s">
        <v>79</v>
      </c>
      <c r="AW101" s="13" t="s">
        <v>33</v>
      </c>
      <c r="AX101" s="13" t="s">
        <v>72</v>
      </c>
      <c r="AY101" s="207" t="s">
        <v>132</v>
      </c>
    </row>
    <row r="102" spans="1:65" s="14" customFormat="1" ht="10.199999999999999">
      <c r="B102" s="208"/>
      <c r="C102" s="209"/>
      <c r="D102" s="199" t="s">
        <v>143</v>
      </c>
      <c r="E102" s="210" t="s">
        <v>19</v>
      </c>
      <c r="F102" s="211" t="s">
        <v>500</v>
      </c>
      <c r="G102" s="209"/>
      <c r="H102" s="212">
        <v>14.04</v>
      </c>
      <c r="I102" s="213"/>
      <c r="J102" s="209"/>
      <c r="K102" s="209"/>
      <c r="L102" s="214"/>
      <c r="M102" s="215"/>
      <c r="N102" s="216"/>
      <c r="O102" s="216"/>
      <c r="P102" s="216"/>
      <c r="Q102" s="216"/>
      <c r="R102" s="216"/>
      <c r="S102" s="216"/>
      <c r="T102" s="217"/>
      <c r="AT102" s="218" t="s">
        <v>143</v>
      </c>
      <c r="AU102" s="218" t="s">
        <v>81</v>
      </c>
      <c r="AV102" s="14" t="s">
        <v>81</v>
      </c>
      <c r="AW102" s="14" t="s">
        <v>33</v>
      </c>
      <c r="AX102" s="14" t="s">
        <v>79</v>
      </c>
      <c r="AY102" s="218" t="s">
        <v>132</v>
      </c>
    </row>
    <row r="103" spans="1:65" s="2" customFormat="1" ht="16.5" customHeight="1">
      <c r="A103" s="35"/>
      <c r="B103" s="36"/>
      <c r="C103" s="235" t="s">
        <v>81</v>
      </c>
      <c r="D103" s="235" t="s">
        <v>501</v>
      </c>
      <c r="E103" s="236" t="s">
        <v>502</v>
      </c>
      <c r="F103" s="237" t="s">
        <v>503</v>
      </c>
      <c r="G103" s="238" t="s">
        <v>137</v>
      </c>
      <c r="H103" s="239">
        <v>14.04</v>
      </c>
      <c r="I103" s="240"/>
      <c r="J103" s="241">
        <f>ROUND(I103*H103,2)</f>
        <v>0</v>
      </c>
      <c r="K103" s="237" t="s">
        <v>19</v>
      </c>
      <c r="L103" s="242"/>
      <c r="M103" s="243" t="s">
        <v>19</v>
      </c>
      <c r="N103" s="244" t="s">
        <v>43</v>
      </c>
      <c r="O103" s="65"/>
      <c r="P103" s="188">
        <f>O103*H103</f>
        <v>0</v>
      </c>
      <c r="Q103" s="188">
        <v>1.8</v>
      </c>
      <c r="R103" s="188">
        <f>Q103*H103</f>
        <v>25.271999999999998</v>
      </c>
      <c r="S103" s="188">
        <v>0</v>
      </c>
      <c r="T103" s="189">
        <f>S103*H103</f>
        <v>0</v>
      </c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  <c r="AR103" s="190" t="s">
        <v>176</v>
      </c>
      <c r="AT103" s="190" t="s">
        <v>501</v>
      </c>
      <c r="AU103" s="190" t="s">
        <v>81</v>
      </c>
      <c r="AY103" s="18" t="s">
        <v>132</v>
      </c>
      <c r="BE103" s="191">
        <f>IF(N103="základní",J103,0)</f>
        <v>0</v>
      </c>
      <c r="BF103" s="191">
        <f>IF(N103="snížená",J103,0)</f>
        <v>0</v>
      </c>
      <c r="BG103" s="191">
        <f>IF(N103="zákl. přenesená",J103,0)</f>
        <v>0</v>
      </c>
      <c r="BH103" s="191">
        <f>IF(N103="sníž. přenesená",J103,0)</f>
        <v>0</v>
      </c>
      <c r="BI103" s="191">
        <f>IF(N103="nulová",J103,0)</f>
        <v>0</v>
      </c>
      <c r="BJ103" s="18" t="s">
        <v>79</v>
      </c>
      <c r="BK103" s="191">
        <f>ROUND(I103*H103,2)</f>
        <v>0</v>
      </c>
      <c r="BL103" s="18" t="s">
        <v>139</v>
      </c>
      <c r="BM103" s="190" t="s">
        <v>504</v>
      </c>
    </row>
    <row r="104" spans="1:65" s="12" customFormat="1" ht="22.8" customHeight="1">
      <c r="B104" s="163"/>
      <c r="C104" s="164"/>
      <c r="D104" s="165" t="s">
        <v>71</v>
      </c>
      <c r="E104" s="177" t="s">
        <v>183</v>
      </c>
      <c r="F104" s="177" t="s">
        <v>233</v>
      </c>
      <c r="G104" s="164"/>
      <c r="H104" s="164"/>
      <c r="I104" s="167"/>
      <c r="J104" s="178">
        <f>BK104</f>
        <v>0</v>
      </c>
      <c r="K104" s="164"/>
      <c r="L104" s="169"/>
      <c r="M104" s="170"/>
      <c r="N104" s="171"/>
      <c r="O104" s="171"/>
      <c r="P104" s="172">
        <f>SUM(P105:P144)</f>
        <v>0</v>
      </c>
      <c r="Q104" s="171"/>
      <c r="R104" s="172">
        <f>SUM(R105:R144)</f>
        <v>0</v>
      </c>
      <c r="S104" s="171"/>
      <c r="T104" s="173">
        <f>SUM(T105:T144)</f>
        <v>83.98360000000001</v>
      </c>
      <c r="AR104" s="174" t="s">
        <v>79</v>
      </c>
      <c r="AT104" s="175" t="s">
        <v>71</v>
      </c>
      <c r="AU104" s="175" t="s">
        <v>79</v>
      </c>
      <c r="AY104" s="174" t="s">
        <v>132</v>
      </c>
      <c r="BK104" s="176">
        <f>SUM(BK105:BK144)</f>
        <v>0</v>
      </c>
    </row>
    <row r="105" spans="1:65" s="2" customFormat="1" ht="24.15" customHeight="1">
      <c r="A105" s="35"/>
      <c r="B105" s="36"/>
      <c r="C105" s="179" t="s">
        <v>150</v>
      </c>
      <c r="D105" s="179" t="s">
        <v>134</v>
      </c>
      <c r="E105" s="180" t="s">
        <v>505</v>
      </c>
      <c r="F105" s="181" t="s">
        <v>506</v>
      </c>
      <c r="G105" s="182" t="s">
        <v>197</v>
      </c>
      <c r="H105" s="183">
        <v>5</v>
      </c>
      <c r="I105" s="184"/>
      <c r="J105" s="185">
        <f>ROUND(I105*H105,2)</f>
        <v>0</v>
      </c>
      <c r="K105" s="181" t="s">
        <v>138</v>
      </c>
      <c r="L105" s="40"/>
      <c r="M105" s="186" t="s">
        <v>19</v>
      </c>
      <c r="N105" s="187" t="s">
        <v>43</v>
      </c>
      <c r="O105" s="65"/>
      <c r="P105" s="188">
        <f>O105*H105</f>
        <v>0</v>
      </c>
      <c r="Q105" s="188">
        <v>0</v>
      </c>
      <c r="R105" s="188">
        <f>Q105*H105</f>
        <v>0</v>
      </c>
      <c r="S105" s="188">
        <v>7.5999999999999998E-2</v>
      </c>
      <c r="T105" s="189">
        <f>S105*H105</f>
        <v>0.38</v>
      </c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  <c r="AR105" s="190" t="s">
        <v>139</v>
      </c>
      <c r="AT105" s="190" t="s">
        <v>134</v>
      </c>
      <c r="AU105" s="190" t="s">
        <v>81</v>
      </c>
      <c r="AY105" s="18" t="s">
        <v>132</v>
      </c>
      <c r="BE105" s="191">
        <f>IF(N105="základní",J105,0)</f>
        <v>0</v>
      </c>
      <c r="BF105" s="191">
        <f>IF(N105="snížená",J105,0)</f>
        <v>0</v>
      </c>
      <c r="BG105" s="191">
        <f>IF(N105="zákl. přenesená",J105,0)</f>
        <v>0</v>
      </c>
      <c r="BH105" s="191">
        <f>IF(N105="sníž. přenesená",J105,0)</f>
        <v>0</v>
      </c>
      <c r="BI105" s="191">
        <f>IF(N105="nulová",J105,0)</f>
        <v>0</v>
      </c>
      <c r="BJ105" s="18" t="s">
        <v>79</v>
      </c>
      <c r="BK105" s="191">
        <f>ROUND(I105*H105,2)</f>
        <v>0</v>
      </c>
      <c r="BL105" s="18" t="s">
        <v>139</v>
      </c>
      <c r="BM105" s="190" t="s">
        <v>507</v>
      </c>
    </row>
    <row r="106" spans="1:65" s="2" customFormat="1" ht="10.199999999999999">
      <c r="A106" s="35"/>
      <c r="B106" s="36"/>
      <c r="C106" s="37"/>
      <c r="D106" s="192" t="s">
        <v>141</v>
      </c>
      <c r="E106" s="37"/>
      <c r="F106" s="193" t="s">
        <v>508</v>
      </c>
      <c r="G106" s="37"/>
      <c r="H106" s="37"/>
      <c r="I106" s="194"/>
      <c r="J106" s="37"/>
      <c r="K106" s="37"/>
      <c r="L106" s="40"/>
      <c r="M106" s="195"/>
      <c r="N106" s="196"/>
      <c r="O106" s="65"/>
      <c r="P106" s="65"/>
      <c r="Q106" s="65"/>
      <c r="R106" s="65"/>
      <c r="S106" s="65"/>
      <c r="T106" s="66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  <c r="AT106" s="18" t="s">
        <v>141</v>
      </c>
      <c r="AU106" s="18" t="s">
        <v>81</v>
      </c>
    </row>
    <row r="107" spans="1:65" s="14" customFormat="1" ht="10.199999999999999">
      <c r="B107" s="208"/>
      <c r="C107" s="209"/>
      <c r="D107" s="199" t="s">
        <v>143</v>
      </c>
      <c r="E107" s="210" t="s">
        <v>19</v>
      </c>
      <c r="F107" s="211" t="s">
        <v>509</v>
      </c>
      <c r="G107" s="209"/>
      <c r="H107" s="212">
        <v>3.2</v>
      </c>
      <c r="I107" s="213"/>
      <c r="J107" s="209"/>
      <c r="K107" s="209"/>
      <c r="L107" s="214"/>
      <c r="M107" s="215"/>
      <c r="N107" s="216"/>
      <c r="O107" s="216"/>
      <c r="P107" s="216"/>
      <c r="Q107" s="216"/>
      <c r="R107" s="216"/>
      <c r="S107" s="216"/>
      <c r="T107" s="217"/>
      <c r="AT107" s="218" t="s">
        <v>143</v>
      </c>
      <c r="AU107" s="218" t="s">
        <v>81</v>
      </c>
      <c r="AV107" s="14" t="s">
        <v>81</v>
      </c>
      <c r="AW107" s="14" t="s">
        <v>33</v>
      </c>
      <c r="AX107" s="14" t="s">
        <v>72</v>
      </c>
      <c r="AY107" s="218" t="s">
        <v>132</v>
      </c>
    </row>
    <row r="108" spans="1:65" s="14" customFormat="1" ht="10.199999999999999">
      <c r="B108" s="208"/>
      <c r="C108" s="209"/>
      <c r="D108" s="199" t="s">
        <v>143</v>
      </c>
      <c r="E108" s="210" t="s">
        <v>19</v>
      </c>
      <c r="F108" s="211" t="s">
        <v>510</v>
      </c>
      <c r="G108" s="209"/>
      <c r="H108" s="212">
        <v>1.8</v>
      </c>
      <c r="I108" s="213"/>
      <c r="J108" s="209"/>
      <c r="K108" s="209"/>
      <c r="L108" s="214"/>
      <c r="M108" s="215"/>
      <c r="N108" s="216"/>
      <c r="O108" s="216"/>
      <c r="P108" s="216"/>
      <c r="Q108" s="216"/>
      <c r="R108" s="216"/>
      <c r="S108" s="216"/>
      <c r="T108" s="217"/>
      <c r="AT108" s="218" t="s">
        <v>143</v>
      </c>
      <c r="AU108" s="218" t="s">
        <v>81</v>
      </c>
      <c r="AV108" s="14" t="s">
        <v>81</v>
      </c>
      <c r="AW108" s="14" t="s">
        <v>33</v>
      </c>
      <c r="AX108" s="14" t="s">
        <v>72</v>
      </c>
      <c r="AY108" s="218" t="s">
        <v>132</v>
      </c>
    </row>
    <row r="109" spans="1:65" s="15" customFormat="1" ht="10.199999999999999">
      <c r="B109" s="219"/>
      <c r="C109" s="220"/>
      <c r="D109" s="199" t="s">
        <v>143</v>
      </c>
      <c r="E109" s="221" t="s">
        <v>19</v>
      </c>
      <c r="F109" s="222" t="s">
        <v>192</v>
      </c>
      <c r="G109" s="220"/>
      <c r="H109" s="223">
        <v>5</v>
      </c>
      <c r="I109" s="224"/>
      <c r="J109" s="220"/>
      <c r="K109" s="220"/>
      <c r="L109" s="225"/>
      <c r="M109" s="226"/>
      <c r="N109" s="227"/>
      <c r="O109" s="227"/>
      <c r="P109" s="227"/>
      <c r="Q109" s="227"/>
      <c r="R109" s="227"/>
      <c r="S109" s="227"/>
      <c r="T109" s="228"/>
      <c r="AT109" s="229" t="s">
        <v>143</v>
      </c>
      <c r="AU109" s="229" t="s">
        <v>81</v>
      </c>
      <c r="AV109" s="15" t="s">
        <v>139</v>
      </c>
      <c r="AW109" s="15" t="s">
        <v>33</v>
      </c>
      <c r="AX109" s="15" t="s">
        <v>79</v>
      </c>
      <c r="AY109" s="229" t="s">
        <v>132</v>
      </c>
    </row>
    <row r="110" spans="1:65" s="2" customFormat="1" ht="24.15" customHeight="1">
      <c r="A110" s="35"/>
      <c r="B110" s="36"/>
      <c r="C110" s="179" t="s">
        <v>139</v>
      </c>
      <c r="D110" s="179" t="s">
        <v>134</v>
      </c>
      <c r="E110" s="180" t="s">
        <v>511</v>
      </c>
      <c r="F110" s="181" t="s">
        <v>512</v>
      </c>
      <c r="G110" s="182" t="s">
        <v>197</v>
      </c>
      <c r="H110" s="183">
        <v>1.3</v>
      </c>
      <c r="I110" s="184"/>
      <c r="J110" s="185">
        <f>ROUND(I110*H110,2)</f>
        <v>0</v>
      </c>
      <c r="K110" s="181" t="s">
        <v>138</v>
      </c>
      <c r="L110" s="40"/>
      <c r="M110" s="186" t="s">
        <v>19</v>
      </c>
      <c r="N110" s="187" t="s">
        <v>43</v>
      </c>
      <c r="O110" s="65"/>
      <c r="P110" s="188">
        <f>O110*H110</f>
        <v>0</v>
      </c>
      <c r="Q110" s="188">
        <v>0</v>
      </c>
      <c r="R110" s="188">
        <f>Q110*H110</f>
        <v>0</v>
      </c>
      <c r="S110" s="188">
        <v>3.7999999999999999E-2</v>
      </c>
      <c r="T110" s="189">
        <f>S110*H110</f>
        <v>4.9399999999999999E-2</v>
      </c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  <c r="AR110" s="190" t="s">
        <v>139</v>
      </c>
      <c r="AT110" s="190" t="s">
        <v>134</v>
      </c>
      <c r="AU110" s="190" t="s">
        <v>81</v>
      </c>
      <c r="AY110" s="18" t="s">
        <v>132</v>
      </c>
      <c r="BE110" s="191">
        <f>IF(N110="základní",J110,0)</f>
        <v>0</v>
      </c>
      <c r="BF110" s="191">
        <f>IF(N110="snížená",J110,0)</f>
        <v>0</v>
      </c>
      <c r="BG110" s="191">
        <f>IF(N110="zákl. přenesená",J110,0)</f>
        <v>0</v>
      </c>
      <c r="BH110" s="191">
        <f>IF(N110="sníž. přenesená",J110,0)</f>
        <v>0</v>
      </c>
      <c r="BI110" s="191">
        <f>IF(N110="nulová",J110,0)</f>
        <v>0</v>
      </c>
      <c r="BJ110" s="18" t="s">
        <v>79</v>
      </c>
      <c r="BK110" s="191">
        <f>ROUND(I110*H110,2)</f>
        <v>0</v>
      </c>
      <c r="BL110" s="18" t="s">
        <v>139</v>
      </c>
      <c r="BM110" s="190" t="s">
        <v>513</v>
      </c>
    </row>
    <row r="111" spans="1:65" s="2" customFormat="1" ht="10.199999999999999">
      <c r="A111" s="35"/>
      <c r="B111" s="36"/>
      <c r="C111" s="37"/>
      <c r="D111" s="192" t="s">
        <v>141</v>
      </c>
      <c r="E111" s="37"/>
      <c r="F111" s="193" t="s">
        <v>514</v>
      </c>
      <c r="G111" s="37"/>
      <c r="H111" s="37"/>
      <c r="I111" s="194"/>
      <c r="J111" s="37"/>
      <c r="K111" s="37"/>
      <c r="L111" s="40"/>
      <c r="M111" s="195"/>
      <c r="N111" s="196"/>
      <c r="O111" s="65"/>
      <c r="P111" s="65"/>
      <c r="Q111" s="65"/>
      <c r="R111" s="65"/>
      <c r="S111" s="65"/>
      <c r="T111" s="66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  <c r="AT111" s="18" t="s">
        <v>141</v>
      </c>
      <c r="AU111" s="18" t="s">
        <v>81</v>
      </c>
    </row>
    <row r="112" spans="1:65" s="14" customFormat="1" ht="10.199999999999999">
      <c r="B112" s="208"/>
      <c r="C112" s="209"/>
      <c r="D112" s="199" t="s">
        <v>143</v>
      </c>
      <c r="E112" s="210" t="s">
        <v>19</v>
      </c>
      <c r="F112" s="211" t="s">
        <v>515</v>
      </c>
      <c r="G112" s="209"/>
      <c r="H112" s="212">
        <v>1.3</v>
      </c>
      <c r="I112" s="213"/>
      <c r="J112" s="209"/>
      <c r="K112" s="209"/>
      <c r="L112" s="214"/>
      <c r="M112" s="215"/>
      <c r="N112" s="216"/>
      <c r="O112" s="216"/>
      <c r="P112" s="216"/>
      <c r="Q112" s="216"/>
      <c r="R112" s="216"/>
      <c r="S112" s="216"/>
      <c r="T112" s="217"/>
      <c r="AT112" s="218" t="s">
        <v>143</v>
      </c>
      <c r="AU112" s="218" t="s">
        <v>81</v>
      </c>
      <c r="AV112" s="14" t="s">
        <v>81</v>
      </c>
      <c r="AW112" s="14" t="s">
        <v>33</v>
      </c>
      <c r="AX112" s="14" t="s">
        <v>79</v>
      </c>
      <c r="AY112" s="218" t="s">
        <v>132</v>
      </c>
    </row>
    <row r="113" spans="1:65" s="2" customFormat="1" ht="24.15" customHeight="1">
      <c r="A113" s="35"/>
      <c r="B113" s="36"/>
      <c r="C113" s="179" t="s">
        <v>159</v>
      </c>
      <c r="D113" s="179" t="s">
        <v>134</v>
      </c>
      <c r="E113" s="180" t="s">
        <v>516</v>
      </c>
      <c r="F113" s="181" t="s">
        <v>517</v>
      </c>
      <c r="G113" s="182" t="s">
        <v>197</v>
      </c>
      <c r="H113" s="183">
        <v>6.6</v>
      </c>
      <c r="I113" s="184"/>
      <c r="J113" s="185">
        <f>ROUND(I113*H113,2)</f>
        <v>0</v>
      </c>
      <c r="K113" s="181" t="s">
        <v>138</v>
      </c>
      <c r="L113" s="40"/>
      <c r="M113" s="186" t="s">
        <v>19</v>
      </c>
      <c r="N113" s="187" t="s">
        <v>43</v>
      </c>
      <c r="O113" s="65"/>
      <c r="P113" s="188">
        <f>O113*H113</f>
        <v>0</v>
      </c>
      <c r="Q113" s="188">
        <v>0</v>
      </c>
      <c r="R113" s="188">
        <f>Q113*H113</f>
        <v>0</v>
      </c>
      <c r="S113" s="188">
        <v>0.26100000000000001</v>
      </c>
      <c r="T113" s="189">
        <f>S113*H113</f>
        <v>1.7225999999999999</v>
      </c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  <c r="AR113" s="190" t="s">
        <v>139</v>
      </c>
      <c r="AT113" s="190" t="s">
        <v>134</v>
      </c>
      <c r="AU113" s="190" t="s">
        <v>81</v>
      </c>
      <c r="AY113" s="18" t="s">
        <v>132</v>
      </c>
      <c r="BE113" s="191">
        <f>IF(N113="základní",J113,0)</f>
        <v>0</v>
      </c>
      <c r="BF113" s="191">
        <f>IF(N113="snížená",J113,0)</f>
        <v>0</v>
      </c>
      <c r="BG113" s="191">
        <f>IF(N113="zákl. přenesená",J113,0)</f>
        <v>0</v>
      </c>
      <c r="BH113" s="191">
        <f>IF(N113="sníž. přenesená",J113,0)</f>
        <v>0</v>
      </c>
      <c r="BI113" s="191">
        <f>IF(N113="nulová",J113,0)</f>
        <v>0</v>
      </c>
      <c r="BJ113" s="18" t="s">
        <v>79</v>
      </c>
      <c r="BK113" s="191">
        <f>ROUND(I113*H113,2)</f>
        <v>0</v>
      </c>
      <c r="BL113" s="18" t="s">
        <v>139</v>
      </c>
      <c r="BM113" s="190" t="s">
        <v>518</v>
      </c>
    </row>
    <row r="114" spans="1:65" s="2" customFormat="1" ht="10.199999999999999">
      <c r="A114" s="35"/>
      <c r="B114" s="36"/>
      <c r="C114" s="37"/>
      <c r="D114" s="192" t="s">
        <v>141</v>
      </c>
      <c r="E114" s="37"/>
      <c r="F114" s="193" t="s">
        <v>519</v>
      </c>
      <c r="G114" s="37"/>
      <c r="H114" s="37"/>
      <c r="I114" s="194"/>
      <c r="J114" s="37"/>
      <c r="K114" s="37"/>
      <c r="L114" s="40"/>
      <c r="M114" s="195"/>
      <c r="N114" s="196"/>
      <c r="O114" s="65"/>
      <c r="P114" s="65"/>
      <c r="Q114" s="65"/>
      <c r="R114" s="65"/>
      <c r="S114" s="65"/>
      <c r="T114" s="66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  <c r="AT114" s="18" t="s">
        <v>141</v>
      </c>
      <c r="AU114" s="18" t="s">
        <v>81</v>
      </c>
    </row>
    <row r="115" spans="1:65" s="14" customFormat="1" ht="10.199999999999999">
      <c r="B115" s="208"/>
      <c r="C115" s="209"/>
      <c r="D115" s="199" t="s">
        <v>143</v>
      </c>
      <c r="E115" s="210" t="s">
        <v>19</v>
      </c>
      <c r="F115" s="211" t="s">
        <v>520</v>
      </c>
      <c r="G115" s="209"/>
      <c r="H115" s="212">
        <v>8.4</v>
      </c>
      <c r="I115" s="213"/>
      <c r="J115" s="209"/>
      <c r="K115" s="209"/>
      <c r="L115" s="214"/>
      <c r="M115" s="215"/>
      <c r="N115" s="216"/>
      <c r="O115" s="216"/>
      <c r="P115" s="216"/>
      <c r="Q115" s="216"/>
      <c r="R115" s="216"/>
      <c r="S115" s="216"/>
      <c r="T115" s="217"/>
      <c r="AT115" s="218" t="s">
        <v>143</v>
      </c>
      <c r="AU115" s="218" t="s">
        <v>81</v>
      </c>
      <c r="AV115" s="14" t="s">
        <v>81</v>
      </c>
      <c r="AW115" s="14" t="s">
        <v>33</v>
      </c>
      <c r="AX115" s="14" t="s">
        <v>72</v>
      </c>
      <c r="AY115" s="218" t="s">
        <v>132</v>
      </c>
    </row>
    <row r="116" spans="1:65" s="14" customFormat="1" ht="10.199999999999999">
      <c r="B116" s="208"/>
      <c r="C116" s="209"/>
      <c r="D116" s="199" t="s">
        <v>143</v>
      </c>
      <c r="E116" s="210" t="s">
        <v>19</v>
      </c>
      <c r="F116" s="211" t="s">
        <v>521</v>
      </c>
      <c r="G116" s="209"/>
      <c r="H116" s="212">
        <v>-1.8</v>
      </c>
      <c r="I116" s="213"/>
      <c r="J116" s="209"/>
      <c r="K116" s="209"/>
      <c r="L116" s="214"/>
      <c r="M116" s="215"/>
      <c r="N116" s="216"/>
      <c r="O116" s="216"/>
      <c r="P116" s="216"/>
      <c r="Q116" s="216"/>
      <c r="R116" s="216"/>
      <c r="S116" s="216"/>
      <c r="T116" s="217"/>
      <c r="AT116" s="218" t="s">
        <v>143</v>
      </c>
      <c r="AU116" s="218" t="s">
        <v>81</v>
      </c>
      <c r="AV116" s="14" t="s">
        <v>81</v>
      </c>
      <c r="AW116" s="14" t="s">
        <v>33</v>
      </c>
      <c r="AX116" s="14" t="s">
        <v>72</v>
      </c>
      <c r="AY116" s="218" t="s">
        <v>132</v>
      </c>
    </row>
    <row r="117" spans="1:65" s="15" customFormat="1" ht="10.199999999999999">
      <c r="B117" s="219"/>
      <c r="C117" s="220"/>
      <c r="D117" s="199" t="s">
        <v>143</v>
      </c>
      <c r="E117" s="221" t="s">
        <v>19</v>
      </c>
      <c r="F117" s="222" t="s">
        <v>192</v>
      </c>
      <c r="G117" s="220"/>
      <c r="H117" s="223">
        <v>6.6</v>
      </c>
      <c r="I117" s="224"/>
      <c r="J117" s="220"/>
      <c r="K117" s="220"/>
      <c r="L117" s="225"/>
      <c r="M117" s="226"/>
      <c r="N117" s="227"/>
      <c r="O117" s="227"/>
      <c r="P117" s="227"/>
      <c r="Q117" s="227"/>
      <c r="R117" s="227"/>
      <c r="S117" s="227"/>
      <c r="T117" s="228"/>
      <c r="AT117" s="229" t="s">
        <v>143</v>
      </c>
      <c r="AU117" s="229" t="s">
        <v>81</v>
      </c>
      <c r="AV117" s="15" t="s">
        <v>139</v>
      </c>
      <c r="AW117" s="15" t="s">
        <v>33</v>
      </c>
      <c r="AX117" s="15" t="s">
        <v>79</v>
      </c>
      <c r="AY117" s="229" t="s">
        <v>132</v>
      </c>
    </row>
    <row r="118" spans="1:65" s="2" customFormat="1" ht="24.15" customHeight="1">
      <c r="A118" s="35"/>
      <c r="B118" s="36"/>
      <c r="C118" s="179" t="s">
        <v>164</v>
      </c>
      <c r="D118" s="179" t="s">
        <v>134</v>
      </c>
      <c r="E118" s="180" t="s">
        <v>522</v>
      </c>
      <c r="F118" s="181" t="s">
        <v>523</v>
      </c>
      <c r="G118" s="182" t="s">
        <v>137</v>
      </c>
      <c r="H118" s="183">
        <v>11.91</v>
      </c>
      <c r="I118" s="184"/>
      <c r="J118" s="185">
        <f>ROUND(I118*H118,2)</f>
        <v>0</v>
      </c>
      <c r="K118" s="181" t="s">
        <v>138</v>
      </c>
      <c r="L118" s="40"/>
      <c r="M118" s="186" t="s">
        <v>19</v>
      </c>
      <c r="N118" s="187" t="s">
        <v>43</v>
      </c>
      <c r="O118" s="65"/>
      <c r="P118" s="188">
        <f>O118*H118</f>
        <v>0</v>
      </c>
      <c r="Q118" s="188">
        <v>0</v>
      </c>
      <c r="R118" s="188">
        <f>Q118*H118</f>
        <v>0</v>
      </c>
      <c r="S118" s="188">
        <v>1.8</v>
      </c>
      <c r="T118" s="189">
        <f>S118*H118</f>
        <v>21.438000000000002</v>
      </c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  <c r="AR118" s="190" t="s">
        <v>139</v>
      </c>
      <c r="AT118" s="190" t="s">
        <v>134</v>
      </c>
      <c r="AU118" s="190" t="s">
        <v>81</v>
      </c>
      <c r="AY118" s="18" t="s">
        <v>132</v>
      </c>
      <c r="BE118" s="191">
        <f>IF(N118="základní",J118,0)</f>
        <v>0</v>
      </c>
      <c r="BF118" s="191">
        <f>IF(N118="snížená",J118,0)</f>
        <v>0</v>
      </c>
      <c r="BG118" s="191">
        <f>IF(N118="zákl. přenesená",J118,0)</f>
        <v>0</v>
      </c>
      <c r="BH118" s="191">
        <f>IF(N118="sníž. přenesená",J118,0)</f>
        <v>0</v>
      </c>
      <c r="BI118" s="191">
        <f>IF(N118="nulová",J118,0)</f>
        <v>0</v>
      </c>
      <c r="BJ118" s="18" t="s">
        <v>79</v>
      </c>
      <c r="BK118" s="191">
        <f>ROUND(I118*H118,2)</f>
        <v>0</v>
      </c>
      <c r="BL118" s="18" t="s">
        <v>139</v>
      </c>
      <c r="BM118" s="190" t="s">
        <v>524</v>
      </c>
    </row>
    <row r="119" spans="1:65" s="2" customFormat="1" ht="10.199999999999999">
      <c r="A119" s="35"/>
      <c r="B119" s="36"/>
      <c r="C119" s="37"/>
      <c r="D119" s="192" t="s">
        <v>141</v>
      </c>
      <c r="E119" s="37"/>
      <c r="F119" s="193" t="s">
        <v>525</v>
      </c>
      <c r="G119" s="37"/>
      <c r="H119" s="37"/>
      <c r="I119" s="194"/>
      <c r="J119" s="37"/>
      <c r="K119" s="37"/>
      <c r="L119" s="40"/>
      <c r="M119" s="195"/>
      <c r="N119" s="196"/>
      <c r="O119" s="65"/>
      <c r="P119" s="65"/>
      <c r="Q119" s="65"/>
      <c r="R119" s="65"/>
      <c r="S119" s="65"/>
      <c r="T119" s="66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T119" s="18" t="s">
        <v>141</v>
      </c>
      <c r="AU119" s="18" t="s">
        <v>81</v>
      </c>
    </row>
    <row r="120" spans="1:65" s="14" customFormat="1" ht="10.199999999999999">
      <c r="B120" s="208"/>
      <c r="C120" s="209"/>
      <c r="D120" s="199" t="s">
        <v>143</v>
      </c>
      <c r="E120" s="210" t="s">
        <v>19</v>
      </c>
      <c r="F120" s="211" t="s">
        <v>526</v>
      </c>
      <c r="G120" s="209"/>
      <c r="H120" s="212">
        <v>13.44</v>
      </c>
      <c r="I120" s="213"/>
      <c r="J120" s="209"/>
      <c r="K120" s="209"/>
      <c r="L120" s="214"/>
      <c r="M120" s="215"/>
      <c r="N120" s="216"/>
      <c r="O120" s="216"/>
      <c r="P120" s="216"/>
      <c r="Q120" s="216"/>
      <c r="R120" s="216"/>
      <c r="S120" s="216"/>
      <c r="T120" s="217"/>
      <c r="AT120" s="218" t="s">
        <v>143</v>
      </c>
      <c r="AU120" s="218" t="s">
        <v>81</v>
      </c>
      <c r="AV120" s="14" t="s">
        <v>81</v>
      </c>
      <c r="AW120" s="14" t="s">
        <v>33</v>
      </c>
      <c r="AX120" s="14" t="s">
        <v>72</v>
      </c>
      <c r="AY120" s="218" t="s">
        <v>132</v>
      </c>
    </row>
    <row r="121" spans="1:65" s="14" customFormat="1" ht="10.199999999999999">
      <c r="B121" s="208"/>
      <c r="C121" s="209"/>
      <c r="D121" s="199" t="s">
        <v>143</v>
      </c>
      <c r="E121" s="210" t="s">
        <v>19</v>
      </c>
      <c r="F121" s="211" t="s">
        <v>527</v>
      </c>
      <c r="G121" s="209"/>
      <c r="H121" s="212">
        <v>-0.54</v>
      </c>
      <c r="I121" s="213"/>
      <c r="J121" s="209"/>
      <c r="K121" s="209"/>
      <c r="L121" s="214"/>
      <c r="M121" s="215"/>
      <c r="N121" s="216"/>
      <c r="O121" s="216"/>
      <c r="P121" s="216"/>
      <c r="Q121" s="216"/>
      <c r="R121" s="216"/>
      <c r="S121" s="216"/>
      <c r="T121" s="217"/>
      <c r="AT121" s="218" t="s">
        <v>143</v>
      </c>
      <c r="AU121" s="218" t="s">
        <v>81</v>
      </c>
      <c r="AV121" s="14" t="s">
        <v>81</v>
      </c>
      <c r="AW121" s="14" t="s">
        <v>33</v>
      </c>
      <c r="AX121" s="14" t="s">
        <v>72</v>
      </c>
      <c r="AY121" s="218" t="s">
        <v>132</v>
      </c>
    </row>
    <row r="122" spans="1:65" s="14" customFormat="1" ht="10.199999999999999">
      <c r="B122" s="208"/>
      <c r="C122" s="209"/>
      <c r="D122" s="199" t="s">
        <v>143</v>
      </c>
      <c r="E122" s="210" t="s">
        <v>19</v>
      </c>
      <c r="F122" s="211" t="s">
        <v>528</v>
      </c>
      <c r="G122" s="209"/>
      <c r="H122" s="212">
        <v>-0.6</v>
      </c>
      <c r="I122" s="213"/>
      <c r="J122" s="209"/>
      <c r="K122" s="209"/>
      <c r="L122" s="214"/>
      <c r="M122" s="215"/>
      <c r="N122" s="216"/>
      <c r="O122" s="216"/>
      <c r="P122" s="216"/>
      <c r="Q122" s="216"/>
      <c r="R122" s="216"/>
      <c r="S122" s="216"/>
      <c r="T122" s="217"/>
      <c r="AT122" s="218" t="s">
        <v>143</v>
      </c>
      <c r="AU122" s="218" t="s">
        <v>81</v>
      </c>
      <c r="AV122" s="14" t="s">
        <v>81</v>
      </c>
      <c r="AW122" s="14" t="s">
        <v>33</v>
      </c>
      <c r="AX122" s="14" t="s">
        <v>72</v>
      </c>
      <c r="AY122" s="218" t="s">
        <v>132</v>
      </c>
    </row>
    <row r="123" spans="1:65" s="14" customFormat="1" ht="10.199999999999999">
      <c r="B123" s="208"/>
      <c r="C123" s="209"/>
      <c r="D123" s="199" t="s">
        <v>143</v>
      </c>
      <c r="E123" s="210" t="s">
        <v>19</v>
      </c>
      <c r="F123" s="211" t="s">
        <v>529</v>
      </c>
      <c r="G123" s="209"/>
      <c r="H123" s="212">
        <v>-0.39</v>
      </c>
      <c r="I123" s="213"/>
      <c r="J123" s="209"/>
      <c r="K123" s="209"/>
      <c r="L123" s="214"/>
      <c r="M123" s="215"/>
      <c r="N123" s="216"/>
      <c r="O123" s="216"/>
      <c r="P123" s="216"/>
      <c r="Q123" s="216"/>
      <c r="R123" s="216"/>
      <c r="S123" s="216"/>
      <c r="T123" s="217"/>
      <c r="AT123" s="218" t="s">
        <v>143</v>
      </c>
      <c r="AU123" s="218" t="s">
        <v>81</v>
      </c>
      <c r="AV123" s="14" t="s">
        <v>81</v>
      </c>
      <c r="AW123" s="14" t="s">
        <v>33</v>
      </c>
      <c r="AX123" s="14" t="s">
        <v>72</v>
      </c>
      <c r="AY123" s="218" t="s">
        <v>132</v>
      </c>
    </row>
    <row r="124" spans="1:65" s="15" customFormat="1" ht="10.199999999999999">
      <c r="B124" s="219"/>
      <c r="C124" s="220"/>
      <c r="D124" s="199" t="s">
        <v>143</v>
      </c>
      <c r="E124" s="221" t="s">
        <v>19</v>
      </c>
      <c r="F124" s="222" t="s">
        <v>192</v>
      </c>
      <c r="G124" s="220"/>
      <c r="H124" s="223">
        <v>11.91</v>
      </c>
      <c r="I124" s="224"/>
      <c r="J124" s="220"/>
      <c r="K124" s="220"/>
      <c r="L124" s="225"/>
      <c r="M124" s="226"/>
      <c r="N124" s="227"/>
      <c r="O124" s="227"/>
      <c r="P124" s="227"/>
      <c r="Q124" s="227"/>
      <c r="R124" s="227"/>
      <c r="S124" s="227"/>
      <c r="T124" s="228"/>
      <c r="AT124" s="229" t="s">
        <v>143</v>
      </c>
      <c r="AU124" s="229" t="s">
        <v>81</v>
      </c>
      <c r="AV124" s="15" t="s">
        <v>139</v>
      </c>
      <c r="AW124" s="15" t="s">
        <v>33</v>
      </c>
      <c r="AX124" s="15" t="s">
        <v>79</v>
      </c>
      <c r="AY124" s="229" t="s">
        <v>132</v>
      </c>
    </row>
    <row r="125" spans="1:65" s="2" customFormat="1" ht="16.5" customHeight="1">
      <c r="A125" s="35"/>
      <c r="B125" s="36"/>
      <c r="C125" s="179" t="s">
        <v>171</v>
      </c>
      <c r="D125" s="179" t="s">
        <v>134</v>
      </c>
      <c r="E125" s="180" t="s">
        <v>530</v>
      </c>
      <c r="F125" s="181" t="s">
        <v>531</v>
      </c>
      <c r="G125" s="182" t="s">
        <v>137</v>
      </c>
      <c r="H125" s="183">
        <v>14.4</v>
      </c>
      <c r="I125" s="184"/>
      <c r="J125" s="185">
        <f>ROUND(I125*H125,2)</f>
        <v>0</v>
      </c>
      <c r="K125" s="181" t="s">
        <v>138</v>
      </c>
      <c r="L125" s="40"/>
      <c r="M125" s="186" t="s">
        <v>19</v>
      </c>
      <c r="N125" s="187" t="s">
        <v>43</v>
      </c>
      <c r="O125" s="65"/>
      <c r="P125" s="188">
        <f>O125*H125</f>
        <v>0</v>
      </c>
      <c r="Q125" s="188">
        <v>0</v>
      </c>
      <c r="R125" s="188">
        <f>Q125*H125</f>
        <v>0</v>
      </c>
      <c r="S125" s="188">
        <v>2.2000000000000002</v>
      </c>
      <c r="T125" s="189">
        <f>S125*H125</f>
        <v>31.680000000000003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190" t="s">
        <v>139</v>
      </c>
      <c r="AT125" s="190" t="s">
        <v>134</v>
      </c>
      <c r="AU125" s="190" t="s">
        <v>81</v>
      </c>
      <c r="AY125" s="18" t="s">
        <v>132</v>
      </c>
      <c r="BE125" s="191">
        <f>IF(N125="základní",J125,0)</f>
        <v>0</v>
      </c>
      <c r="BF125" s="191">
        <f>IF(N125="snížená",J125,0)</f>
        <v>0</v>
      </c>
      <c r="BG125" s="191">
        <f>IF(N125="zákl. přenesená",J125,0)</f>
        <v>0</v>
      </c>
      <c r="BH125" s="191">
        <f>IF(N125="sníž. přenesená",J125,0)</f>
        <v>0</v>
      </c>
      <c r="BI125" s="191">
        <f>IF(N125="nulová",J125,0)</f>
        <v>0</v>
      </c>
      <c r="BJ125" s="18" t="s">
        <v>79</v>
      </c>
      <c r="BK125" s="191">
        <f>ROUND(I125*H125,2)</f>
        <v>0</v>
      </c>
      <c r="BL125" s="18" t="s">
        <v>139</v>
      </c>
      <c r="BM125" s="190" t="s">
        <v>532</v>
      </c>
    </row>
    <row r="126" spans="1:65" s="2" customFormat="1" ht="10.199999999999999">
      <c r="A126" s="35"/>
      <c r="B126" s="36"/>
      <c r="C126" s="37"/>
      <c r="D126" s="192" t="s">
        <v>141</v>
      </c>
      <c r="E126" s="37"/>
      <c r="F126" s="193" t="s">
        <v>533</v>
      </c>
      <c r="G126" s="37"/>
      <c r="H126" s="37"/>
      <c r="I126" s="194"/>
      <c r="J126" s="37"/>
      <c r="K126" s="37"/>
      <c r="L126" s="40"/>
      <c r="M126" s="195"/>
      <c r="N126" s="196"/>
      <c r="O126" s="65"/>
      <c r="P126" s="65"/>
      <c r="Q126" s="65"/>
      <c r="R126" s="65"/>
      <c r="S126" s="65"/>
      <c r="T126" s="66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T126" s="18" t="s">
        <v>141</v>
      </c>
      <c r="AU126" s="18" t="s">
        <v>81</v>
      </c>
    </row>
    <row r="127" spans="1:65" s="14" customFormat="1" ht="10.199999999999999">
      <c r="B127" s="208"/>
      <c r="C127" s="209"/>
      <c r="D127" s="199" t="s">
        <v>143</v>
      </c>
      <c r="E127" s="210" t="s">
        <v>19</v>
      </c>
      <c r="F127" s="211" t="s">
        <v>534</v>
      </c>
      <c r="G127" s="209"/>
      <c r="H127" s="212">
        <v>14.4</v>
      </c>
      <c r="I127" s="213"/>
      <c r="J127" s="209"/>
      <c r="K127" s="209"/>
      <c r="L127" s="214"/>
      <c r="M127" s="215"/>
      <c r="N127" s="216"/>
      <c r="O127" s="216"/>
      <c r="P127" s="216"/>
      <c r="Q127" s="216"/>
      <c r="R127" s="216"/>
      <c r="S127" s="216"/>
      <c r="T127" s="217"/>
      <c r="AT127" s="218" t="s">
        <v>143</v>
      </c>
      <c r="AU127" s="218" t="s">
        <v>81</v>
      </c>
      <c r="AV127" s="14" t="s">
        <v>81</v>
      </c>
      <c r="AW127" s="14" t="s">
        <v>33</v>
      </c>
      <c r="AX127" s="14" t="s">
        <v>79</v>
      </c>
      <c r="AY127" s="218" t="s">
        <v>132</v>
      </c>
    </row>
    <row r="128" spans="1:65" s="2" customFormat="1" ht="21.75" customHeight="1">
      <c r="A128" s="35"/>
      <c r="B128" s="36"/>
      <c r="C128" s="179" t="s">
        <v>176</v>
      </c>
      <c r="D128" s="179" t="s">
        <v>134</v>
      </c>
      <c r="E128" s="180" t="s">
        <v>535</v>
      </c>
      <c r="F128" s="181" t="s">
        <v>536</v>
      </c>
      <c r="G128" s="182" t="s">
        <v>137</v>
      </c>
      <c r="H128" s="183">
        <v>14.4</v>
      </c>
      <c r="I128" s="184"/>
      <c r="J128" s="185">
        <f>ROUND(I128*H128,2)</f>
        <v>0</v>
      </c>
      <c r="K128" s="181" t="s">
        <v>138</v>
      </c>
      <c r="L128" s="40"/>
      <c r="M128" s="186" t="s">
        <v>19</v>
      </c>
      <c r="N128" s="187" t="s">
        <v>43</v>
      </c>
      <c r="O128" s="65"/>
      <c r="P128" s="188">
        <f>O128*H128</f>
        <v>0</v>
      </c>
      <c r="Q128" s="188">
        <v>0</v>
      </c>
      <c r="R128" s="188">
        <f>Q128*H128</f>
        <v>0</v>
      </c>
      <c r="S128" s="188">
        <v>4.3999999999999997E-2</v>
      </c>
      <c r="T128" s="189">
        <f>S128*H128</f>
        <v>0.63359999999999994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190" t="s">
        <v>139</v>
      </c>
      <c r="AT128" s="190" t="s">
        <v>134</v>
      </c>
      <c r="AU128" s="190" t="s">
        <v>81</v>
      </c>
      <c r="AY128" s="18" t="s">
        <v>132</v>
      </c>
      <c r="BE128" s="191">
        <f>IF(N128="základní",J128,0)</f>
        <v>0</v>
      </c>
      <c r="BF128" s="191">
        <f>IF(N128="snížená",J128,0)</f>
        <v>0</v>
      </c>
      <c r="BG128" s="191">
        <f>IF(N128="zákl. přenesená",J128,0)</f>
        <v>0</v>
      </c>
      <c r="BH128" s="191">
        <f>IF(N128="sníž. přenesená",J128,0)</f>
        <v>0</v>
      </c>
      <c r="BI128" s="191">
        <f>IF(N128="nulová",J128,0)</f>
        <v>0</v>
      </c>
      <c r="BJ128" s="18" t="s">
        <v>79</v>
      </c>
      <c r="BK128" s="191">
        <f>ROUND(I128*H128,2)</f>
        <v>0</v>
      </c>
      <c r="BL128" s="18" t="s">
        <v>139</v>
      </c>
      <c r="BM128" s="190" t="s">
        <v>537</v>
      </c>
    </row>
    <row r="129" spans="1:65" s="2" customFormat="1" ht="10.199999999999999">
      <c r="A129" s="35"/>
      <c r="B129" s="36"/>
      <c r="C129" s="37"/>
      <c r="D129" s="192" t="s">
        <v>141</v>
      </c>
      <c r="E129" s="37"/>
      <c r="F129" s="193" t="s">
        <v>538</v>
      </c>
      <c r="G129" s="37"/>
      <c r="H129" s="37"/>
      <c r="I129" s="194"/>
      <c r="J129" s="37"/>
      <c r="K129" s="37"/>
      <c r="L129" s="40"/>
      <c r="M129" s="195"/>
      <c r="N129" s="196"/>
      <c r="O129" s="65"/>
      <c r="P129" s="65"/>
      <c r="Q129" s="65"/>
      <c r="R129" s="65"/>
      <c r="S129" s="65"/>
      <c r="T129" s="66"/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T129" s="18" t="s">
        <v>141</v>
      </c>
      <c r="AU129" s="18" t="s">
        <v>81</v>
      </c>
    </row>
    <row r="130" spans="1:65" s="2" customFormat="1" ht="16.5" customHeight="1">
      <c r="A130" s="35"/>
      <c r="B130" s="36"/>
      <c r="C130" s="179" t="s">
        <v>183</v>
      </c>
      <c r="D130" s="179" t="s">
        <v>134</v>
      </c>
      <c r="E130" s="180" t="s">
        <v>539</v>
      </c>
      <c r="F130" s="181" t="s">
        <v>540</v>
      </c>
      <c r="G130" s="182" t="s">
        <v>137</v>
      </c>
      <c r="H130" s="183">
        <v>14.04</v>
      </c>
      <c r="I130" s="184"/>
      <c r="J130" s="185">
        <f>ROUND(I130*H130,2)</f>
        <v>0</v>
      </c>
      <c r="K130" s="181" t="s">
        <v>138</v>
      </c>
      <c r="L130" s="40"/>
      <c r="M130" s="186" t="s">
        <v>19</v>
      </c>
      <c r="N130" s="187" t="s">
        <v>43</v>
      </c>
      <c r="O130" s="65"/>
      <c r="P130" s="188">
        <f>O130*H130</f>
        <v>0</v>
      </c>
      <c r="Q130" s="188">
        <v>0</v>
      </c>
      <c r="R130" s="188">
        <f>Q130*H130</f>
        <v>0</v>
      </c>
      <c r="S130" s="188">
        <v>2</v>
      </c>
      <c r="T130" s="189">
        <f>S130*H130</f>
        <v>28.08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190" t="s">
        <v>139</v>
      </c>
      <c r="AT130" s="190" t="s">
        <v>134</v>
      </c>
      <c r="AU130" s="190" t="s">
        <v>81</v>
      </c>
      <c r="AY130" s="18" t="s">
        <v>132</v>
      </c>
      <c r="BE130" s="191">
        <f>IF(N130="základní",J130,0)</f>
        <v>0</v>
      </c>
      <c r="BF130" s="191">
        <f>IF(N130="snížená",J130,0)</f>
        <v>0</v>
      </c>
      <c r="BG130" s="191">
        <f>IF(N130="zákl. přenesená",J130,0)</f>
        <v>0</v>
      </c>
      <c r="BH130" s="191">
        <f>IF(N130="sníž. přenesená",J130,0)</f>
        <v>0</v>
      </c>
      <c r="BI130" s="191">
        <f>IF(N130="nulová",J130,0)</f>
        <v>0</v>
      </c>
      <c r="BJ130" s="18" t="s">
        <v>79</v>
      </c>
      <c r="BK130" s="191">
        <f>ROUND(I130*H130,2)</f>
        <v>0</v>
      </c>
      <c r="BL130" s="18" t="s">
        <v>139</v>
      </c>
      <c r="BM130" s="190" t="s">
        <v>541</v>
      </c>
    </row>
    <row r="131" spans="1:65" s="2" customFormat="1" ht="10.199999999999999">
      <c r="A131" s="35"/>
      <c r="B131" s="36"/>
      <c r="C131" s="37"/>
      <c r="D131" s="192" t="s">
        <v>141</v>
      </c>
      <c r="E131" s="37"/>
      <c r="F131" s="193" t="s">
        <v>542</v>
      </c>
      <c r="G131" s="37"/>
      <c r="H131" s="37"/>
      <c r="I131" s="194"/>
      <c r="J131" s="37"/>
      <c r="K131" s="37"/>
      <c r="L131" s="40"/>
      <c r="M131" s="195"/>
      <c r="N131" s="196"/>
      <c r="O131" s="65"/>
      <c r="P131" s="65"/>
      <c r="Q131" s="65"/>
      <c r="R131" s="65"/>
      <c r="S131" s="65"/>
      <c r="T131" s="66"/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T131" s="18" t="s">
        <v>141</v>
      </c>
      <c r="AU131" s="18" t="s">
        <v>81</v>
      </c>
    </row>
    <row r="132" spans="1:65" s="13" customFormat="1" ht="10.199999999999999">
      <c r="B132" s="197"/>
      <c r="C132" s="198"/>
      <c r="D132" s="199" t="s">
        <v>143</v>
      </c>
      <c r="E132" s="200" t="s">
        <v>19</v>
      </c>
      <c r="F132" s="201" t="s">
        <v>543</v>
      </c>
      <c r="G132" s="198"/>
      <c r="H132" s="200" t="s">
        <v>19</v>
      </c>
      <c r="I132" s="202"/>
      <c r="J132" s="198"/>
      <c r="K132" s="198"/>
      <c r="L132" s="203"/>
      <c r="M132" s="204"/>
      <c r="N132" s="205"/>
      <c r="O132" s="205"/>
      <c r="P132" s="205"/>
      <c r="Q132" s="205"/>
      <c r="R132" s="205"/>
      <c r="S132" s="205"/>
      <c r="T132" s="206"/>
      <c r="AT132" s="207" t="s">
        <v>143</v>
      </c>
      <c r="AU132" s="207" t="s">
        <v>81</v>
      </c>
      <c r="AV132" s="13" t="s">
        <v>79</v>
      </c>
      <c r="AW132" s="13" t="s">
        <v>33</v>
      </c>
      <c r="AX132" s="13" t="s">
        <v>72</v>
      </c>
      <c r="AY132" s="207" t="s">
        <v>132</v>
      </c>
    </row>
    <row r="133" spans="1:65" s="14" customFormat="1" ht="10.199999999999999">
      <c r="B133" s="208"/>
      <c r="C133" s="209"/>
      <c r="D133" s="199" t="s">
        <v>143</v>
      </c>
      <c r="E133" s="210" t="s">
        <v>19</v>
      </c>
      <c r="F133" s="211" t="s">
        <v>500</v>
      </c>
      <c r="G133" s="209"/>
      <c r="H133" s="212">
        <v>14.04</v>
      </c>
      <c r="I133" s="213"/>
      <c r="J133" s="209"/>
      <c r="K133" s="209"/>
      <c r="L133" s="214"/>
      <c r="M133" s="215"/>
      <c r="N133" s="216"/>
      <c r="O133" s="216"/>
      <c r="P133" s="216"/>
      <c r="Q133" s="216"/>
      <c r="R133" s="216"/>
      <c r="S133" s="216"/>
      <c r="T133" s="217"/>
      <c r="AT133" s="218" t="s">
        <v>143</v>
      </c>
      <c r="AU133" s="218" t="s">
        <v>81</v>
      </c>
      <c r="AV133" s="14" t="s">
        <v>81</v>
      </c>
      <c r="AW133" s="14" t="s">
        <v>33</v>
      </c>
      <c r="AX133" s="14" t="s">
        <v>79</v>
      </c>
      <c r="AY133" s="218" t="s">
        <v>132</v>
      </c>
    </row>
    <row r="134" spans="1:65" s="2" customFormat="1" ht="24.15" customHeight="1">
      <c r="A134" s="35"/>
      <c r="B134" s="36"/>
      <c r="C134" s="179" t="s">
        <v>194</v>
      </c>
      <c r="D134" s="179" t="s">
        <v>134</v>
      </c>
      <c r="E134" s="180" t="s">
        <v>544</v>
      </c>
      <c r="F134" s="181" t="s">
        <v>545</v>
      </c>
      <c r="G134" s="182" t="s">
        <v>197</v>
      </c>
      <c r="H134" s="183">
        <v>330</v>
      </c>
      <c r="I134" s="184"/>
      <c r="J134" s="185">
        <f>ROUND(I134*H134,2)</f>
        <v>0</v>
      </c>
      <c r="K134" s="181" t="s">
        <v>138</v>
      </c>
      <c r="L134" s="40"/>
      <c r="M134" s="186" t="s">
        <v>19</v>
      </c>
      <c r="N134" s="187" t="s">
        <v>43</v>
      </c>
      <c r="O134" s="65"/>
      <c r="P134" s="188">
        <f>O134*H134</f>
        <v>0</v>
      </c>
      <c r="Q134" s="188">
        <v>0</v>
      </c>
      <c r="R134" s="188">
        <f>Q134*H134</f>
        <v>0</v>
      </c>
      <c r="S134" s="188">
        <v>0</v>
      </c>
      <c r="T134" s="189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190" t="s">
        <v>139</v>
      </c>
      <c r="AT134" s="190" t="s">
        <v>134</v>
      </c>
      <c r="AU134" s="190" t="s">
        <v>81</v>
      </c>
      <c r="AY134" s="18" t="s">
        <v>132</v>
      </c>
      <c r="BE134" s="191">
        <f>IF(N134="základní",J134,0)</f>
        <v>0</v>
      </c>
      <c r="BF134" s="191">
        <f>IF(N134="snížená",J134,0)</f>
        <v>0</v>
      </c>
      <c r="BG134" s="191">
        <f>IF(N134="zákl. přenesená",J134,0)</f>
        <v>0</v>
      </c>
      <c r="BH134" s="191">
        <f>IF(N134="sníž. přenesená",J134,0)</f>
        <v>0</v>
      </c>
      <c r="BI134" s="191">
        <f>IF(N134="nulová",J134,0)</f>
        <v>0</v>
      </c>
      <c r="BJ134" s="18" t="s">
        <v>79</v>
      </c>
      <c r="BK134" s="191">
        <f>ROUND(I134*H134,2)</f>
        <v>0</v>
      </c>
      <c r="BL134" s="18" t="s">
        <v>139</v>
      </c>
      <c r="BM134" s="190" t="s">
        <v>546</v>
      </c>
    </row>
    <row r="135" spans="1:65" s="2" customFormat="1" ht="10.199999999999999">
      <c r="A135" s="35"/>
      <c r="B135" s="36"/>
      <c r="C135" s="37"/>
      <c r="D135" s="192" t="s">
        <v>141</v>
      </c>
      <c r="E135" s="37"/>
      <c r="F135" s="193" t="s">
        <v>547</v>
      </c>
      <c r="G135" s="37"/>
      <c r="H135" s="37"/>
      <c r="I135" s="194"/>
      <c r="J135" s="37"/>
      <c r="K135" s="37"/>
      <c r="L135" s="40"/>
      <c r="M135" s="195"/>
      <c r="N135" s="196"/>
      <c r="O135" s="65"/>
      <c r="P135" s="65"/>
      <c r="Q135" s="65"/>
      <c r="R135" s="65"/>
      <c r="S135" s="65"/>
      <c r="T135" s="66"/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T135" s="18" t="s">
        <v>141</v>
      </c>
      <c r="AU135" s="18" t="s">
        <v>81</v>
      </c>
    </row>
    <row r="136" spans="1:65" s="14" customFormat="1" ht="10.199999999999999">
      <c r="B136" s="208"/>
      <c r="C136" s="209"/>
      <c r="D136" s="199" t="s">
        <v>143</v>
      </c>
      <c r="E136" s="210" t="s">
        <v>19</v>
      </c>
      <c r="F136" s="211" t="s">
        <v>548</v>
      </c>
      <c r="G136" s="209"/>
      <c r="H136" s="212">
        <v>108</v>
      </c>
      <c r="I136" s="213"/>
      <c r="J136" s="209"/>
      <c r="K136" s="209"/>
      <c r="L136" s="214"/>
      <c r="M136" s="215"/>
      <c r="N136" s="216"/>
      <c r="O136" s="216"/>
      <c r="P136" s="216"/>
      <c r="Q136" s="216"/>
      <c r="R136" s="216"/>
      <c r="S136" s="216"/>
      <c r="T136" s="217"/>
      <c r="AT136" s="218" t="s">
        <v>143</v>
      </c>
      <c r="AU136" s="218" t="s">
        <v>81</v>
      </c>
      <c r="AV136" s="14" t="s">
        <v>81</v>
      </c>
      <c r="AW136" s="14" t="s">
        <v>33</v>
      </c>
      <c r="AX136" s="14" t="s">
        <v>72</v>
      </c>
      <c r="AY136" s="218" t="s">
        <v>132</v>
      </c>
    </row>
    <row r="137" spans="1:65" s="14" customFormat="1" ht="10.199999999999999">
      <c r="B137" s="208"/>
      <c r="C137" s="209"/>
      <c r="D137" s="199" t="s">
        <v>143</v>
      </c>
      <c r="E137" s="210" t="s">
        <v>19</v>
      </c>
      <c r="F137" s="211" t="s">
        <v>549</v>
      </c>
      <c r="G137" s="209"/>
      <c r="H137" s="212">
        <v>162</v>
      </c>
      <c r="I137" s="213"/>
      <c r="J137" s="209"/>
      <c r="K137" s="209"/>
      <c r="L137" s="214"/>
      <c r="M137" s="215"/>
      <c r="N137" s="216"/>
      <c r="O137" s="216"/>
      <c r="P137" s="216"/>
      <c r="Q137" s="216"/>
      <c r="R137" s="216"/>
      <c r="S137" s="216"/>
      <c r="T137" s="217"/>
      <c r="AT137" s="218" t="s">
        <v>143</v>
      </c>
      <c r="AU137" s="218" t="s">
        <v>81</v>
      </c>
      <c r="AV137" s="14" t="s">
        <v>81</v>
      </c>
      <c r="AW137" s="14" t="s">
        <v>33</v>
      </c>
      <c r="AX137" s="14" t="s">
        <v>72</v>
      </c>
      <c r="AY137" s="218" t="s">
        <v>132</v>
      </c>
    </row>
    <row r="138" spans="1:65" s="14" customFormat="1" ht="10.199999999999999">
      <c r="B138" s="208"/>
      <c r="C138" s="209"/>
      <c r="D138" s="199" t="s">
        <v>143</v>
      </c>
      <c r="E138" s="210" t="s">
        <v>19</v>
      </c>
      <c r="F138" s="211" t="s">
        <v>550</v>
      </c>
      <c r="G138" s="209"/>
      <c r="H138" s="212">
        <v>60</v>
      </c>
      <c r="I138" s="213"/>
      <c r="J138" s="209"/>
      <c r="K138" s="209"/>
      <c r="L138" s="214"/>
      <c r="M138" s="215"/>
      <c r="N138" s="216"/>
      <c r="O138" s="216"/>
      <c r="P138" s="216"/>
      <c r="Q138" s="216"/>
      <c r="R138" s="216"/>
      <c r="S138" s="216"/>
      <c r="T138" s="217"/>
      <c r="AT138" s="218" t="s">
        <v>143</v>
      </c>
      <c r="AU138" s="218" t="s">
        <v>81</v>
      </c>
      <c r="AV138" s="14" t="s">
        <v>81</v>
      </c>
      <c r="AW138" s="14" t="s">
        <v>33</v>
      </c>
      <c r="AX138" s="14" t="s">
        <v>72</v>
      </c>
      <c r="AY138" s="218" t="s">
        <v>132</v>
      </c>
    </row>
    <row r="139" spans="1:65" s="15" customFormat="1" ht="10.199999999999999">
      <c r="B139" s="219"/>
      <c r="C139" s="220"/>
      <c r="D139" s="199" t="s">
        <v>143</v>
      </c>
      <c r="E139" s="221" t="s">
        <v>19</v>
      </c>
      <c r="F139" s="222" t="s">
        <v>192</v>
      </c>
      <c r="G139" s="220"/>
      <c r="H139" s="223">
        <v>330</v>
      </c>
      <c r="I139" s="224"/>
      <c r="J139" s="220"/>
      <c r="K139" s="220"/>
      <c r="L139" s="225"/>
      <c r="M139" s="226"/>
      <c r="N139" s="227"/>
      <c r="O139" s="227"/>
      <c r="P139" s="227"/>
      <c r="Q139" s="227"/>
      <c r="R139" s="227"/>
      <c r="S139" s="227"/>
      <c r="T139" s="228"/>
      <c r="AT139" s="229" t="s">
        <v>143</v>
      </c>
      <c r="AU139" s="229" t="s">
        <v>81</v>
      </c>
      <c r="AV139" s="15" t="s">
        <v>139</v>
      </c>
      <c r="AW139" s="15" t="s">
        <v>33</v>
      </c>
      <c r="AX139" s="15" t="s">
        <v>79</v>
      </c>
      <c r="AY139" s="229" t="s">
        <v>132</v>
      </c>
    </row>
    <row r="140" spans="1:65" s="2" customFormat="1" ht="24.15" customHeight="1">
      <c r="A140" s="35"/>
      <c r="B140" s="36"/>
      <c r="C140" s="179" t="s">
        <v>202</v>
      </c>
      <c r="D140" s="179" t="s">
        <v>134</v>
      </c>
      <c r="E140" s="180" t="s">
        <v>551</v>
      </c>
      <c r="F140" s="181" t="s">
        <v>552</v>
      </c>
      <c r="G140" s="182" t="s">
        <v>197</v>
      </c>
      <c r="H140" s="183">
        <v>6930</v>
      </c>
      <c r="I140" s="184"/>
      <c r="J140" s="185">
        <f>ROUND(I140*H140,2)</f>
        <v>0</v>
      </c>
      <c r="K140" s="181" t="s">
        <v>138</v>
      </c>
      <c r="L140" s="40"/>
      <c r="M140" s="186" t="s">
        <v>19</v>
      </c>
      <c r="N140" s="187" t="s">
        <v>43</v>
      </c>
      <c r="O140" s="65"/>
      <c r="P140" s="188">
        <f>O140*H140</f>
        <v>0</v>
      </c>
      <c r="Q140" s="188">
        <v>0</v>
      </c>
      <c r="R140" s="188">
        <f>Q140*H140</f>
        <v>0</v>
      </c>
      <c r="S140" s="188">
        <v>0</v>
      </c>
      <c r="T140" s="189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190" t="s">
        <v>139</v>
      </c>
      <c r="AT140" s="190" t="s">
        <v>134</v>
      </c>
      <c r="AU140" s="190" t="s">
        <v>81</v>
      </c>
      <c r="AY140" s="18" t="s">
        <v>132</v>
      </c>
      <c r="BE140" s="191">
        <f>IF(N140="základní",J140,0)</f>
        <v>0</v>
      </c>
      <c r="BF140" s="191">
        <f>IF(N140="snížená",J140,0)</f>
        <v>0</v>
      </c>
      <c r="BG140" s="191">
        <f>IF(N140="zákl. přenesená",J140,0)</f>
        <v>0</v>
      </c>
      <c r="BH140" s="191">
        <f>IF(N140="sníž. přenesená",J140,0)</f>
        <v>0</v>
      </c>
      <c r="BI140" s="191">
        <f>IF(N140="nulová",J140,0)</f>
        <v>0</v>
      </c>
      <c r="BJ140" s="18" t="s">
        <v>79</v>
      </c>
      <c r="BK140" s="191">
        <f>ROUND(I140*H140,2)</f>
        <v>0</v>
      </c>
      <c r="BL140" s="18" t="s">
        <v>139</v>
      </c>
      <c r="BM140" s="190" t="s">
        <v>553</v>
      </c>
    </row>
    <row r="141" spans="1:65" s="2" customFormat="1" ht="10.199999999999999">
      <c r="A141" s="35"/>
      <c r="B141" s="36"/>
      <c r="C141" s="37"/>
      <c r="D141" s="192" t="s">
        <v>141</v>
      </c>
      <c r="E141" s="37"/>
      <c r="F141" s="193" t="s">
        <v>554</v>
      </c>
      <c r="G141" s="37"/>
      <c r="H141" s="37"/>
      <c r="I141" s="194"/>
      <c r="J141" s="37"/>
      <c r="K141" s="37"/>
      <c r="L141" s="40"/>
      <c r="M141" s="195"/>
      <c r="N141" s="196"/>
      <c r="O141" s="65"/>
      <c r="P141" s="65"/>
      <c r="Q141" s="65"/>
      <c r="R141" s="65"/>
      <c r="S141" s="65"/>
      <c r="T141" s="66"/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T141" s="18" t="s">
        <v>141</v>
      </c>
      <c r="AU141" s="18" t="s">
        <v>81</v>
      </c>
    </row>
    <row r="142" spans="1:65" s="14" customFormat="1" ht="10.199999999999999">
      <c r="B142" s="208"/>
      <c r="C142" s="209"/>
      <c r="D142" s="199" t="s">
        <v>143</v>
      </c>
      <c r="E142" s="210" t="s">
        <v>19</v>
      </c>
      <c r="F142" s="211" t="s">
        <v>555</v>
      </c>
      <c r="G142" s="209"/>
      <c r="H142" s="212">
        <v>6930</v>
      </c>
      <c r="I142" s="213"/>
      <c r="J142" s="209"/>
      <c r="K142" s="209"/>
      <c r="L142" s="214"/>
      <c r="M142" s="215"/>
      <c r="N142" s="216"/>
      <c r="O142" s="216"/>
      <c r="P142" s="216"/>
      <c r="Q142" s="216"/>
      <c r="R142" s="216"/>
      <c r="S142" s="216"/>
      <c r="T142" s="217"/>
      <c r="AT142" s="218" t="s">
        <v>143</v>
      </c>
      <c r="AU142" s="218" t="s">
        <v>81</v>
      </c>
      <c r="AV142" s="14" t="s">
        <v>81</v>
      </c>
      <c r="AW142" s="14" t="s">
        <v>33</v>
      </c>
      <c r="AX142" s="14" t="s">
        <v>79</v>
      </c>
      <c r="AY142" s="218" t="s">
        <v>132</v>
      </c>
    </row>
    <row r="143" spans="1:65" s="2" customFormat="1" ht="24.15" customHeight="1">
      <c r="A143" s="35"/>
      <c r="B143" s="36"/>
      <c r="C143" s="179" t="s">
        <v>207</v>
      </c>
      <c r="D143" s="179" t="s">
        <v>134</v>
      </c>
      <c r="E143" s="180" t="s">
        <v>556</v>
      </c>
      <c r="F143" s="181" t="s">
        <v>557</v>
      </c>
      <c r="G143" s="182" t="s">
        <v>197</v>
      </c>
      <c r="H143" s="183">
        <v>330</v>
      </c>
      <c r="I143" s="184"/>
      <c r="J143" s="185">
        <f>ROUND(I143*H143,2)</f>
        <v>0</v>
      </c>
      <c r="K143" s="181" t="s">
        <v>138</v>
      </c>
      <c r="L143" s="40"/>
      <c r="M143" s="186" t="s">
        <v>19</v>
      </c>
      <c r="N143" s="187" t="s">
        <v>43</v>
      </c>
      <c r="O143" s="65"/>
      <c r="P143" s="188">
        <f>O143*H143</f>
        <v>0</v>
      </c>
      <c r="Q143" s="188">
        <v>0</v>
      </c>
      <c r="R143" s="188">
        <f>Q143*H143</f>
        <v>0</v>
      </c>
      <c r="S143" s="188">
        <v>0</v>
      </c>
      <c r="T143" s="189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190" t="s">
        <v>139</v>
      </c>
      <c r="AT143" s="190" t="s">
        <v>134</v>
      </c>
      <c r="AU143" s="190" t="s">
        <v>81</v>
      </c>
      <c r="AY143" s="18" t="s">
        <v>132</v>
      </c>
      <c r="BE143" s="191">
        <f>IF(N143="základní",J143,0)</f>
        <v>0</v>
      </c>
      <c r="BF143" s="191">
        <f>IF(N143="snížená",J143,0)</f>
        <v>0</v>
      </c>
      <c r="BG143" s="191">
        <f>IF(N143="zákl. přenesená",J143,0)</f>
        <v>0</v>
      </c>
      <c r="BH143" s="191">
        <f>IF(N143="sníž. přenesená",J143,0)</f>
        <v>0</v>
      </c>
      <c r="BI143" s="191">
        <f>IF(N143="nulová",J143,0)</f>
        <v>0</v>
      </c>
      <c r="BJ143" s="18" t="s">
        <v>79</v>
      </c>
      <c r="BK143" s="191">
        <f>ROUND(I143*H143,2)</f>
        <v>0</v>
      </c>
      <c r="BL143" s="18" t="s">
        <v>139</v>
      </c>
      <c r="BM143" s="190" t="s">
        <v>558</v>
      </c>
    </row>
    <row r="144" spans="1:65" s="2" customFormat="1" ht="10.199999999999999">
      <c r="A144" s="35"/>
      <c r="B144" s="36"/>
      <c r="C144" s="37"/>
      <c r="D144" s="192" t="s">
        <v>141</v>
      </c>
      <c r="E144" s="37"/>
      <c r="F144" s="193" t="s">
        <v>559</v>
      </c>
      <c r="G144" s="37"/>
      <c r="H144" s="37"/>
      <c r="I144" s="194"/>
      <c r="J144" s="37"/>
      <c r="K144" s="37"/>
      <c r="L144" s="40"/>
      <c r="M144" s="195"/>
      <c r="N144" s="196"/>
      <c r="O144" s="65"/>
      <c r="P144" s="65"/>
      <c r="Q144" s="65"/>
      <c r="R144" s="65"/>
      <c r="S144" s="65"/>
      <c r="T144" s="66"/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T144" s="18" t="s">
        <v>141</v>
      </c>
      <c r="AU144" s="18" t="s">
        <v>81</v>
      </c>
    </row>
    <row r="145" spans="1:65" s="12" customFormat="1" ht="22.8" customHeight="1">
      <c r="B145" s="163"/>
      <c r="C145" s="164"/>
      <c r="D145" s="165" t="s">
        <v>71</v>
      </c>
      <c r="E145" s="177" t="s">
        <v>352</v>
      </c>
      <c r="F145" s="177" t="s">
        <v>353</v>
      </c>
      <c r="G145" s="164"/>
      <c r="H145" s="164"/>
      <c r="I145" s="167"/>
      <c r="J145" s="178">
        <f>BK145</f>
        <v>0</v>
      </c>
      <c r="K145" s="164"/>
      <c r="L145" s="169"/>
      <c r="M145" s="170"/>
      <c r="N145" s="171"/>
      <c r="O145" s="171"/>
      <c r="P145" s="172">
        <f>SUM(P146:P168)</f>
        <v>0</v>
      </c>
      <c r="Q145" s="171"/>
      <c r="R145" s="172">
        <f>SUM(R146:R168)</f>
        <v>4.0244999999999996E-2</v>
      </c>
      <c r="S145" s="171"/>
      <c r="T145" s="173">
        <f>SUM(T146:T168)</f>
        <v>0</v>
      </c>
      <c r="AR145" s="174" t="s">
        <v>79</v>
      </c>
      <c r="AT145" s="175" t="s">
        <v>71</v>
      </c>
      <c r="AU145" s="175" t="s">
        <v>79</v>
      </c>
      <c r="AY145" s="174" t="s">
        <v>132</v>
      </c>
      <c r="BK145" s="176">
        <f>SUM(BK146:BK168)</f>
        <v>0</v>
      </c>
    </row>
    <row r="146" spans="1:65" s="2" customFormat="1" ht="16.5" customHeight="1">
      <c r="A146" s="35"/>
      <c r="B146" s="36"/>
      <c r="C146" s="179" t="s">
        <v>215</v>
      </c>
      <c r="D146" s="179" t="s">
        <v>134</v>
      </c>
      <c r="E146" s="180" t="s">
        <v>560</v>
      </c>
      <c r="F146" s="181" t="s">
        <v>561</v>
      </c>
      <c r="G146" s="182" t="s">
        <v>179</v>
      </c>
      <c r="H146" s="183">
        <v>5.3659999999999997</v>
      </c>
      <c r="I146" s="184"/>
      <c r="J146" s="185">
        <f>ROUND(I146*H146,2)</f>
        <v>0</v>
      </c>
      <c r="K146" s="181" t="s">
        <v>138</v>
      </c>
      <c r="L146" s="40"/>
      <c r="M146" s="186" t="s">
        <v>19</v>
      </c>
      <c r="N146" s="187" t="s">
        <v>43</v>
      </c>
      <c r="O146" s="65"/>
      <c r="P146" s="188">
        <f>O146*H146</f>
        <v>0</v>
      </c>
      <c r="Q146" s="188">
        <v>7.4999999999999997E-3</v>
      </c>
      <c r="R146" s="188">
        <f>Q146*H146</f>
        <v>4.0244999999999996E-2</v>
      </c>
      <c r="S146" s="188">
        <v>0</v>
      </c>
      <c r="T146" s="189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190" t="s">
        <v>139</v>
      </c>
      <c r="AT146" s="190" t="s">
        <v>134</v>
      </c>
      <c r="AU146" s="190" t="s">
        <v>81</v>
      </c>
      <c r="AY146" s="18" t="s">
        <v>132</v>
      </c>
      <c r="BE146" s="191">
        <f>IF(N146="základní",J146,0)</f>
        <v>0</v>
      </c>
      <c r="BF146" s="191">
        <f>IF(N146="snížená",J146,0)</f>
        <v>0</v>
      </c>
      <c r="BG146" s="191">
        <f>IF(N146="zákl. přenesená",J146,0)</f>
        <v>0</v>
      </c>
      <c r="BH146" s="191">
        <f>IF(N146="sníž. přenesená",J146,0)</f>
        <v>0</v>
      </c>
      <c r="BI146" s="191">
        <f>IF(N146="nulová",J146,0)</f>
        <v>0</v>
      </c>
      <c r="BJ146" s="18" t="s">
        <v>79</v>
      </c>
      <c r="BK146" s="191">
        <f>ROUND(I146*H146,2)</f>
        <v>0</v>
      </c>
      <c r="BL146" s="18" t="s">
        <v>139</v>
      </c>
      <c r="BM146" s="190" t="s">
        <v>562</v>
      </c>
    </row>
    <row r="147" spans="1:65" s="2" customFormat="1" ht="10.199999999999999">
      <c r="A147" s="35"/>
      <c r="B147" s="36"/>
      <c r="C147" s="37"/>
      <c r="D147" s="192" t="s">
        <v>141</v>
      </c>
      <c r="E147" s="37"/>
      <c r="F147" s="193" t="s">
        <v>563</v>
      </c>
      <c r="G147" s="37"/>
      <c r="H147" s="37"/>
      <c r="I147" s="194"/>
      <c r="J147" s="37"/>
      <c r="K147" s="37"/>
      <c r="L147" s="40"/>
      <c r="M147" s="195"/>
      <c r="N147" s="196"/>
      <c r="O147" s="65"/>
      <c r="P147" s="65"/>
      <c r="Q147" s="65"/>
      <c r="R147" s="65"/>
      <c r="S147" s="65"/>
      <c r="T147" s="66"/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T147" s="18" t="s">
        <v>141</v>
      </c>
      <c r="AU147" s="18" t="s">
        <v>81</v>
      </c>
    </row>
    <row r="148" spans="1:65" s="2" customFormat="1" ht="24.15" customHeight="1">
      <c r="A148" s="35"/>
      <c r="B148" s="36"/>
      <c r="C148" s="179" t="s">
        <v>223</v>
      </c>
      <c r="D148" s="179" t="s">
        <v>134</v>
      </c>
      <c r="E148" s="180" t="s">
        <v>564</v>
      </c>
      <c r="F148" s="181" t="s">
        <v>565</v>
      </c>
      <c r="G148" s="182" t="s">
        <v>179</v>
      </c>
      <c r="H148" s="183">
        <v>97.34</v>
      </c>
      <c r="I148" s="184"/>
      <c r="J148" s="185">
        <f>ROUND(I148*H148,2)</f>
        <v>0</v>
      </c>
      <c r="K148" s="181" t="s">
        <v>138</v>
      </c>
      <c r="L148" s="40"/>
      <c r="M148" s="186" t="s">
        <v>19</v>
      </c>
      <c r="N148" s="187" t="s">
        <v>43</v>
      </c>
      <c r="O148" s="65"/>
      <c r="P148" s="188">
        <f>O148*H148</f>
        <v>0</v>
      </c>
      <c r="Q148" s="188">
        <v>0</v>
      </c>
      <c r="R148" s="188">
        <f>Q148*H148</f>
        <v>0</v>
      </c>
      <c r="S148" s="188">
        <v>0</v>
      </c>
      <c r="T148" s="189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190" t="s">
        <v>139</v>
      </c>
      <c r="AT148" s="190" t="s">
        <v>134</v>
      </c>
      <c r="AU148" s="190" t="s">
        <v>81</v>
      </c>
      <c r="AY148" s="18" t="s">
        <v>132</v>
      </c>
      <c r="BE148" s="191">
        <f>IF(N148="základní",J148,0)</f>
        <v>0</v>
      </c>
      <c r="BF148" s="191">
        <f>IF(N148="snížená",J148,0)</f>
        <v>0</v>
      </c>
      <c r="BG148" s="191">
        <f>IF(N148="zákl. přenesená",J148,0)</f>
        <v>0</v>
      </c>
      <c r="BH148" s="191">
        <f>IF(N148="sníž. přenesená",J148,0)</f>
        <v>0</v>
      </c>
      <c r="BI148" s="191">
        <f>IF(N148="nulová",J148,0)</f>
        <v>0</v>
      </c>
      <c r="BJ148" s="18" t="s">
        <v>79</v>
      </c>
      <c r="BK148" s="191">
        <f>ROUND(I148*H148,2)</f>
        <v>0</v>
      </c>
      <c r="BL148" s="18" t="s">
        <v>139</v>
      </c>
      <c r="BM148" s="190" t="s">
        <v>566</v>
      </c>
    </row>
    <row r="149" spans="1:65" s="2" customFormat="1" ht="10.199999999999999">
      <c r="A149" s="35"/>
      <c r="B149" s="36"/>
      <c r="C149" s="37"/>
      <c r="D149" s="192" t="s">
        <v>141</v>
      </c>
      <c r="E149" s="37"/>
      <c r="F149" s="193" t="s">
        <v>567</v>
      </c>
      <c r="G149" s="37"/>
      <c r="H149" s="37"/>
      <c r="I149" s="194"/>
      <c r="J149" s="37"/>
      <c r="K149" s="37"/>
      <c r="L149" s="40"/>
      <c r="M149" s="195"/>
      <c r="N149" s="196"/>
      <c r="O149" s="65"/>
      <c r="P149" s="65"/>
      <c r="Q149" s="65"/>
      <c r="R149" s="65"/>
      <c r="S149" s="65"/>
      <c r="T149" s="66"/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T149" s="18" t="s">
        <v>141</v>
      </c>
      <c r="AU149" s="18" t="s">
        <v>81</v>
      </c>
    </row>
    <row r="150" spans="1:65" s="2" customFormat="1" ht="16.5" customHeight="1">
      <c r="A150" s="35"/>
      <c r="B150" s="36"/>
      <c r="C150" s="179" t="s">
        <v>8</v>
      </c>
      <c r="D150" s="179" t="s">
        <v>134</v>
      </c>
      <c r="E150" s="180" t="s">
        <v>568</v>
      </c>
      <c r="F150" s="181" t="s">
        <v>569</v>
      </c>
      <c r="G150" s="182" t="s">
        <v>179</v>
      </c>
      <c r="H150" s="183">
        <v>97.34</v>
      </c>
      <c r="I150" s="184"/>
      <c r="J150" s="185">
        <f>ROUND(I150*H150,2)</f>
        <v>0</v>
      </c>
      <c r="K150" s="181" t="s">
        <v>138</v>
      </c>
      <c r="L150" s="40"/>
      <c r="M150" s="186" t="s">
        <v>19</v>
      </c>
      <c r="N150" s="187" t="s">
        <v>43</v>
      </c>
      <c r="O150" s="65"/>
      <c r="P150" s="188">
        <f>O150*H150</f>
        <v>0</v>
      </c>
      <c r="Q150" s="188">
        <v>0</v>
      </c>
      <c r="R150" s="188">
        <f>Q150*H150</f>
        <v>0</v>
      </c>
      <c r="S150" s="188">
        <v>0</v>
      </c>
      <c r="T150" s="189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190" t="s">
        <v>139</v>
      </c>
      <c r="AT150" s="190" t="s">
        <v>134</v>
      </c>
      <c r="AU150" s="190" t="s">
        <v>81</v>
      </c>
      <c r="AY150" s="18" t="s">
        <v>132</v>
      </c>
      <c r="BE150" s="191">
        <f>IF(N150="základní",J150,0)</f>
        <v>0</v>
      </c>
      <c r="BF150" s="191">
        <f>IF(N150="snížená",J150,0)</f>
        <v>0</v>
      </c>
      <c r="BG150" s="191">
        <f>IF(N150="zákl. přenesená",J150,0)</f>
        <v>0</v>
      </c>
      <c r="BH150" s="191">
        <f>IF(N150="sníž. přenesená",J150,0)</f>
        <v>0</v>
      </c>
      <c r="BI150" s="191">
        <f>IF(N150="nulová",J150,0)</f>
        <v>0</v>
      </c>
      <c r="BJ150" s="18" t="s">
        <v>79</v>
      </c>
      <c r="BK150" s="191">
        <f>ROUND(I150*H150,2)</f>
        <v>0</v>
      </c>
      <c r="BL150" s="18" t="s">
        <v>139</v>
      </c>
      <c r="BM150" s="190" t="s">
        <v>570</v>
      </c>
    </row>
    <row r="151" spans="1:65" s="2" customFormat="1" ht="10.199999999999999">
      <c r="A151" s="35"/>
      <c r="B151" s="36"/>
      <c r="C151" s="37"/>
      <c r="D151" s="192" t="s">
        <v>141</v>
      </c>
      <c r="E151" s="37"/>
      <c r="F151" s="193" t="s">
        <v>571</v>
      </c>
      <c r="G151" s="37"/>
      <c r="H151" s="37"/>
      <c r="I151" s="194"/>
      <c r="J151" s="37"/>
      <c r="K151" s="37"/>
      <c r="L151" s="40"/>
      <c r="M151" s="195"/>
      <c r="N151" s="196"/>
      <c r="O151" s="65"/>
      <c r="P151" s="65"/>
      <c r="Q151" s="65"/>
      <c r="R151" s="65"/>
      <c r="S151" s="65"/>
      <c r="T151" s="66"/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T151" s="18" t="s">
        <v>141</v>
      </c>
      <c r="AU151" s="18" t="s">
        <v>81</v>
      </c>
    </row>
    <row r="152" spans="1:65" s="2" customFormat="1" ht="21.75" customHeight="1">
      <c r="A152" s="35"/>
      <c r="B152" s="36"/>
      <c r="C152" s="179" t="s">
        <v>234</v>
      </c>
      <c r="D152" s="179" t="s">
        <v>134</v>
      </c>
      <c r="E152" s="180" t="s">
        <v>572</v>
      </c>
      <c r="F152" s="181" t="s">
        <v>573</v>
      </c>
      <c r="G152" s="182" t="s">
        <v>179</v>
      </c>
      <c r="H152" s="183">
        <v>97.34</v>
      </c>
      <c r="I152" s="184"/>
      <c r="J152" s="185">
        <f>ROUND(I152*H152,2)</f>
        <v>0</v>
      </c>
      <c r="K152" s="181" t="s">
        <v>138</v>
      </c>
      <c r="L152" s="40"/>
      <c r="M152" s="186" t="s">
        <v>19</v>
      </c>
      <c r="N152" s="187" t="s">
        <v>43</v>
      </c>
      <c r="O152" s="65"/>
      <c r="P152" s="188">
        <f>O152*H152</f>
        <v>0</v>
      </c>
      <c r="Q152" s="188">
        <v>0</v>
      </c>
      <c r="R152" s="188">
        <f>Q152*H152</f>
        <v>0</v>
      </c>
      <c r="S152" s="188">
        <v>0</v>
      </c>
      <c r="T152" s="189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190" t="s">
        <v>139</v>
      </c>
      <c r="AT152" s="190" t="s">
        <v>134</v>
      </c>
      <c r="AU152" s="190" t="s">
        <v>81</v>
      </c>
      <c r="AY152" s="18" t="s">
        <v>132</v>
      </c>
      <c r="BE152" s="191">
        <f>IF(N152="základní",J152,0)</f>
        <v>0</v>
      </c>
      <c r="BF152" s="191">
        <f>IF(N152="snížená",J152,0)</f>
        <v>0</v>
      </c>
      <c r="BG152" s="191">
        <f>IF(N152="zákl. přenesená",J152,0)</f>
        <v>0</v>
      </c>
      <c r="BH152" s="191">
        <f>IF(N152="sníž. přenesená",J152,0)</f>
        <v>0</v>
      </c>
      <c r="BI152" s="191">
        <f>IF(N152="nulová",J152,0)</f>
        <v>0</v>
      </c>
      <c r="BJ152" s="18" t="s">
        <v>79</v>
      </c>
      <c r="BK152" s="191">
        <f>ROUND(I152*H152,2)</f>
        <v>0</v>
      </c>
      <c r="BL152" s="18" t="s">
        <v>139</v>
      </c>
      <c r="BM152" s="190" t="s">
        <v>574</v>
      </c>
    </row>
    <row r="153" spans="1:65" s="2" customFormat="1" ht="10.199999999999999">
      <c r="A153" s="35"/>
      <c r="B153" s="36"/>
      <c r="C153" s="37"/>
      <c r="D153" s="192" t="s">
        <v>141</v>
      </c>
      <c r="E153" s="37"/>
      <c r="F153" s="193" t="s">
        <v>575</v>
      </c>
      <c r="G153" s="37"/>
      <c r="H153" s="37"/>
      <c r="I153" s="194"/>
      <c r="J153" s="37"/>
      <c r="K153" s="37"/>
      <c r="L153" s="40"/>
      <c r="M153" s="195"/>
      <c r="N153" s="196"/>
      <c r="O153" s="65"/>
      <c r="P153" s="65"/>
      <c r="Q153" s="65"/>
      <c r="R153" s="65"/>
      <c r="S153" s="65"/>
      <c r="T153" s="66"/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T153" s="18" t="s">
        <v>141</v>
      </c>
      <c r="AU153" s="18" t="s">
        <v>81</v>
      </c>
    </row>
    <row r="154" spans="1:65" s="2" customFormat="1" ht="24.15" customHeight="1">
      <c r="A154" s="35"/>
      <c r="B154" s="36"/>
      <c r="C154" s="179" t="s">
        <v>239</v>
      </c>
      <c r="D154" s="179" t="s">
        <v>134</v>
      </c>
      <c r="E154" s="180" t="s">
        <v>576</v>
      </c>
      <c r="F154" s="181" t="s">
        <v>577</v>
      </c>
      <c r="G154" s="182" t="s">
        <v>179</v>
      </c>
      <c r="H154" s="183">
        <v>2433.5</v>
      </c>
      <c r="I154" s="184"/>
      <c r="J154" s="185">
        <f>ROUND(I154*H154,2)</f>
        <v>0</v>
      </c>
      <c r="K154" s="181" t="s">
        <v>138</v>
      </c>
      <c r="L154" s="40"/>
      <c r="M154" s="186" t="s">
        <v>19</v>
      </c>
      <c r="N154" s="187" t="s">
        <v>43</v>
      </c>
      <c r="O154" s="65"/>
      <c r="P154" s="188">
        <f>O154*H154</f>
        <v>0</v>
      </c>
      <c r="Q154" s="188">
        <v>0</v>
      </c>
      <c r="R154" s="188">
        <f>Q154*H154</f>
        <v>0</v>
      </c>
      <c r="S154" s="188">
        <v>0</v>
      </c>
      <c r="T154" s="189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190" t="s">
        <v>139</v>
      </c>
      <c r="AT154" s="190" t="s">
        <v>134</v>
      </c>
      <c r="AU154" s="190" t="s">
        <v>81</v>
      </c>
      <c r="AY154" s="18" t="s">
        <v>132</v>
      </c>
      <c r="BE154" s="191">
        <f>IF(N154="základní",J154,0)</f>
        <v>0</v>
      </c>
      <c r="BF154" s="191">
        <f>IF(N154="snížená",J154,0)</f>
        <v>0</v>
      </c>
      <c r="BG154" s="191">
        <f>IF(N154="zákl. přenesená",J154,0)</f>
        <v>0</v>
      </c>
      <c r="BH154" s="191">
        <f>IF(N154="sníž. přenesená",J154,0)</f>
        <v>0</v>
      </c>
      <c r="BI154" s="191">
        <f>IF(N154="nulová",J154,0)</f>
        <v>0</v>
      </c>
      <c r="BJ154" s="18" t="s">
        <v>79</v>
      </c>
      <c r="BK154" s="191">
        <f>ROUND(I154*H154,2)</f>
        <v>0</v>
      </c>
      <c r="BL154" s="18" t="s">
        <v>139</v>
      </c>
      <c r="BM154" s="190" t="s">
        <v>578</v>
      </c>
    </row>
    <row r="155" spans="1:65" s="2" customFormat="1" ht="10.199999999999999">
      <c r="A155" s="35"/>
      <c r="B155" s="36"/>
      <c r="C155" s="37"/>
      <c r="D155" s="192" t="s">
        <v>141</v>
      </c>
      <c r="E155" s="37"/>
      <c r="F155" s="193" t="s">
        <v>579</v>
      </c>
      <c r="G155" s="37"/>
      <c r="H155" s="37"/>
      <c r="I155" s="194"/>
      <c r="J155" s="37"/>
      <c r="K155" s="37"/>
      <c r="L155" s="40"/>
      <c r="M155" s="195"/>
      <c r="N155" s="196"/>
      <c r="O155" s="65"/>
      <c r="P155" s="65"/>
      <c r="Q155" s="65"/>
      <c r="R155" s="65"/>
      <c r="S155" s="65"/>
      <c r="T155" s="66"/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T155" s="18" t="s">
        <v>141</v>
      </c>
      <c r="AU155" s="18" t="s">
        <v>81</v>
      </c>
    </row>
    <row r="156" spans="1:65" s="14" customFormat="1" ht="10.199999999999999">
      <c r="B156" s="208"/>
      <c r="C156" s="209"/>
      <c r="D156" s="199" t="s">
        <v>143</v>
      </c>
      <c r="E156" s="210" t="s">
        <v>19</v>
      </c>
      <c r="F156" s="211" t="s">
        <v>580</v>
      </c>
      <c r="G156" s="209"/>
      <c r="H156" s="212">
        <v>2433.5</v>
      </c>
      <c r="I156" s="213"/>
      <c r="J156" s="209"/>
      <c r="K156" s="209"/>
      <c r="L156" s="214"/>
      <c r="M156" s="215"/>
      <c r="N156" s="216"/>
      <c r="O156" s="216"/>
      <c r="P156" s="216"/>
      <c r="Q156" s="216"/>
      <c r="R156" s="216"/>
      <c r="S156" s="216"/>
      <c r="T156" s="217"/>
      <c r="AT156" s="218" t="s">
        <v>143</v>
      </c>
      <c r="AU156" s="218" t="s">
        <v>81</v>
      </c>
      <c r="AV156" s="14" t="s">
        <v>81</v>
      </c>
      <c r="AW156" s="14" t="s">
        <v>33</v>
      </c>
      <c r="AX156" s="14" t="s">
        <v>79</v>
      </c>
      <c r="AY156" s="218" t="s">
        <v>132</v>
      </c>
    </row>
    <row r="157" spans="1:65" s="2" customFormat="1" ht="24.15" customHeight="1">
      <c r="A157" s="35"/>
      <c r="B157" s="36"/>
      <c r="C157" s="179" t="s">
        <v>244</v>
      </c>
      <c r="D157" s="179" t="s">
        <v>134</v>
      </c>
      <c r="E157" s="180" t="s">
        <v>581</v>
      </c>
      <c r="F157" s="181" t="s">
        <v>582</v>
      </c>
      <c r="G157" s="182" t="s">
        <v>179</v>
      </c>
      <c r="H157" s="183">
        <v>28.08</v>
      </c>
      <c r="I157" s="184"/>
      <c r="J157" s="185">
        <f>ROUND(I157*H157,2)</f>
        <v>0</v>
      </c>
      <c r="K157" s="181" t="s">
        <v>138</v>
      </c>
      <c r="L157" s="40"/>
      <c r="M157" s="186" t="s">
        <v>19</v>
      </c>
      <c r="N157" s="187" t="s">
        <v>43</v>
      </c>
      <c r="O157" s="65"/>
      <c r="P157" s="188">
        <f>O157*H157</f>
        <v>0</v>
      </c>
      <c r="Q157" s="188">
        <v>0</v>
      </c>
      <c r="R157" s="188">
        <f>Q157*H157</f>
        <v>0</v>
      </c>
      <c r="S157" s="188">
        <v>0</v>
      </c>
      <c r="T157" s="189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190" t="s">
        <v>139</v>
      </c>
      <c r="AT157" s="190" t="s">
        <v>134</v>
      </c>
      <c r="AU157" s="190" t="s">
        <v>81</v>
      </c>
      <c r="AY157" s="18" t="s">
        <v>132</v>
      </c>
      <c r="BE157" s="191">
        <f>IF(N157="základní",J157,0)</f>
        <v>0</v>
      </c>
      <c r="BF157" s="191">
        <f>IF(N157="snížená",J157,0)</f>
        <v>0</v>
      </c>
      <c r="BG157" s="191">
        <f>IF(N157="zákl. přenesená",J157,0)</f>
        <v>0</v>
      </c>
      <c r="BH157" s="191">
        <f>IF(N157="sníž. přenesená",J157,0)</f>
        <v>0</v>
      </c>
      <c r="BI157" s="191">
        <f>IF(N157="nulová",J157,0)</f>
        <v>0</v>
      </c>
      <c r="BJ157" s="18" t="s">
        <v>79</v>
      </c>
      <c r="BK157" s="191">
        <f>ROUND(I157*H157,2)</f>
        <v>0</v>
      </c>
      <c r="BL157" s="18" t="s">
        <v>139</v>
      </c>
      <c r="BM157" s="190" t="s">
        <v>583</v>
      </c>
    </row>
    <row r="158" spans="1:65" s="2" customFormat="1" ht="10.199999999999999">
      <c r="A158" s="35"/>
      <c r="B158" s="36"/>
      <c r="C158" s="37"/>
      <c r="D158" s="192" t="s">
        <v>141</v>
      </c>
      <c r="E158" s="37"/>
      <c r="F158" s="193" t="s">
        <v>584</v>
      </c>
      <c r="G158" s="37"/>
      <c r="H158" s="37"/>
      <c r="I158" s="194"/>
      <c r="J158" s="37"/>
      <c r="K158" s="37"/>
      <c r="L158" s="40"/>
      <c r="M158" s="195"/>
      <c r="N158" s="196"/>
      <c r="O158" s="65"/>
      <c r="P158" s="65"/>
      <c r="Q158" s="65"/>
      <c r="R158" s="65"/>
      <c r="S158" s="65"/>
      <c r="T158" s="66"/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T158" s="18" t="s">
        <v>141</v>
      </c>
      <c r="AU158" s="18" t="s">
        <v>81</v>
      </c>
    </row>
    <row r="159" spans="1:65" s="2" customFormat="1" ht="24.15" customHeight="1">
      <c r="A159" s="35"/>
      <c r="B159" s="36"/>
      <c r="C159" s="179" t="s">
        <v>250</v>
      </c>
      <c r="D159" s="179" t="s">
        <v>134</v>
      </c>
      <c r="E159" s="180" t="s">
        <v>585</v>
      </c>
      <c r="F159" s="181" t="s">
        <v>586</v>
      </c>
      <c r="G159" s="182" t="s">
        <v>179</v>
      </c>
      <c r="H159" s="183">
        <v>32.314</v>
      </c>
      <c r="I159" s="184"/>
      <c r="J159" s="185">
        <f>ROUND(I159*H159,2)</f>
        <v>0</v>
      </c>
      <c r="K159" s="181" t="s">
        <v>138</v>
      </c>
      <c r="L159" s="40"/>
      <c r="M159" s="186" t="s">
        <v>19</v>
      </c>
      <c r="N159" s="187" t="s">
        <v>43</v>
      </c>
      <c r="O159" s="65"/>
      <c r="P159" s="188">
        <f>O159*H159</f>
        <v>0</v>
      </c>
      <c r="Q159" s="188">
        <v>0</v>
      </c>
      <c r="R159" s="188">
        <f>Q159*H159</f>
        <v>0</v>
      </c>
      <c r="S159" s="188">
        <v>0</v>
      </c>
      <c r="T159" s="189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190" t="s">
        <v>139</v>
      </c>
      <c r="AT159" s="190" t="s">
        <v>134</v>
      </c>
      <c r="AU159" s="190" t="s">
        <v>81</v>
      </c>
      <c r="AY159" s="18" t="s">
        <v>132</v>
      </c>
      <c r="BE159" s="191">
        <f>IF(N159="základní",J159,0)</f>
        <v>0</v>
      </c>
      <c r="BF159" s="191">
        <f>IF(N159="snížená",J159,0)</f>
        <v>0</v>
      </c>
      <c r="BG159" s="191">
        <f>IF(N159="zákl. přenesená",J159,0)</f>
        <v>0</v>
      </c>
      <c r="BH159" s="191">
        <f>IF(N159="sníž. přenesená",J159,0)</f>
        <v>0</v>
      </c>
      <c r="BI159" s="191">
        <f>IF(N159="nulová",J159,0)</f>
        <v>0</v>
      </c>
      <c r="BJ159" s="18" t="s">
        <v>79</v>
      </c>
      <c r="BK159" s="191">
        <f>ROUND(I159*H159,2)</f>
        <v>0</v>
      </c>
      <c r="BL159" s="18" t="s">
        <v>139</v>
      </c>
      <c r="BM159" s="190" t="s">
        <v>587</v>
      </c>
    </row>
    <row r="160" spans="1:65" s="2" customFormat="1" ht="10.199999999999999">
      <c r="A160" s="35"/>
      <c r="B160" s="36"/>
      <c r="C160" s="37"/>
      <c r="D160" s="192" t="s">
        <v>141</v>
      </c>
      <c r="E160" s="37"/>
      <c r="F160" s="193" t="s">
        <v>588</v>
      </c>
      <c r="G160" s="37"/>
      <c r="H160" s="37"/>
      <c r="I160" s="194"/>
      <c r="J160" s="37"/>
      <c r="K160" s="37"/>
      <c r="L160" s="40"/>
      <c r="M160" s="195"/>
      <c r="N160" s="196"/>
      <c r="O160" s="65"/>
      <c r="P160" s="65"/>
      <c r="Q160" s="65"/>
      <c r="R160" s="65"/>
      <c r="S160" s="65"/>
      <c r="T160" s="66"/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T160" s="18" t="s">
        <v>141</v>
      </c>
      <c r="AU160" s="18" t="s">
        <v>81</v>
      </c>
    </row>
    <row r="161" spans="1:65" s="2" customFormat="1" ht="24.15" customHeight="1">
      <c r="A161" s="35"/>
      <c r="B161" s="36"/>
      <c r="C161" s="179" t="s">
        <v>257</v>
      </c>
      <c r="D161" s="179" t="s">
        <v>134</v>
      </c>
      <c r="E161" s="180" t="s">
        <v>589</v>
      </c>
      <c r="F161" s="181" t="s">
        <v>590</v>
      </c>
      <c r="G161" s="182" t="s">
        <v>179</v>
      </c>
      <c r="H161" s="183">
        <v>23.446000000000002</v>
      </c>
      <c r="I161" s="184"/>
      <c r="J161" s="185">
        <f>ROUND(I161*H161,2)</f>
        <v>0</v>
      </c>
      <c r="K161" s="181" t="s">
        <v>138</v>
      </c>
      <c r="L161" s="40"/>
      <c r="M161" s="186" t="s">
        <v>19</v>
      </c>
      <c r="N161" s="187" t="s">
        <v>43</v>
      </c>
      <c r="O161" s="65"/>
      <c r="P161" s="188">
        <f>O161*H161</f>
        <v>0</v>
      </c>
      <c r="Q161" s="188">
        <v>0</v>
      </c>
      <c r="R161" s="188">
        <f>Q161*H161</f>
        <v>0</v>
      </c>
      <c r="S161" s="188">
        <v>0</v>
      </c>
      <c r="T161" s="189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190" t="s">
        <v>139</v>
      </c>
      <c r="AT161" s="190" t="s">
        <v>134</v>
      </c>
      <c r="AU161" s="190" t="s">
        <v>81</v>
      </c>
      <c r="AY161" s="18" t="s">
        <v>132</v>
      </c>
      <c r="BE161" s="191">
        <f>IF(N161="základní",J161,0)</f>
        <v>0</v>
      </c>
      <c r="BF161" s="191">
        <f>IF(N161="snížená",J161,0)</f>
        <v>0</v>
      </c>
      <c r="BG161" s="191">
        <f>IF(N161="zákl. přenesená",J161,0)</f>
        <v>0</v>
      </c>
      <c r="BH161" s="191">
        <f>IF(N161="sníž. přenesená",J161,0)</f>
        <v>0</v>
      </c>
      <c r="BI161" s="191">
        <f>IF(N161="nulová",J161,0)</f>
        <v>0</v>
      </c>
      <c r="BJ161" s="18" t="s">
        <v>79</v>
      </c>
      <c r="BK161" s="191">
        <f>ROUND(I161*H161,2)</f>
        <v>0</v>
      </c>
      <c r="BL161" s="18" t="s">
        <v>139</v>
      </c>
      <c r="BM161" s="190" t="s">
        <v>591</v>
      </c>
    </row>
    <row r="162" spans="1:65" s="2" customFormat="1" ht="10.199999999999999">
      <c r="A162" s="35"/>
      <c r="B162" s="36"/>
      <c r="C162" s="37"/>
      <c r="D162" s="192" t="s">
        <v>141</v>
      </c>
      <c r="E162" s="37"/>
      <c r="F162" s="193" t="s">
        <v>592</v>
      </c>
      <c r="G162" s="37"/>
      <c r="H162" s="37"/>
      <c r="I162" s="194"/>
      <c r="J162" s="37"/>
      <c r="K162" s="37"/>
      <c r="L162" s="40"/>
      <c r="M162" s="195"/>
      <c r="N162" s="196"/>
      <c r="O162" s="65"/>
      <c r="P162" s="65"/>
      <c r="Q162" s="65"/>
      <c r="R162" s="65"/>
      <c r="S162" s="65"/>
      <c r="T162" s="66"/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T162" s="18" t="s">
        <v>141</v>
      </c>
      <c r="AU162" s="18" t="s">
        <v>81</v>
      </c>
    </row>
    <row r="163" spans="1:65" s="2" customFormat="1" ht="24.15" customHeight="1">
      <c r="A163" s="35"/>
      <c r="B163" s="36"/>
      <c r="C163" s="179" t="s">
        <v>7</v>
      </c>
      <c r="D163" s="179" t="s">
        <v>134</v>
      </c>
      <c r="E163" s="180" t="s">
        <v>388</v>
      </c>
      <c r="F163" s="181" t="s">
        <v>389</v>
      </c>
      <c r="G163" s="182" t="s">
        <v>179</v>
      </c>
      <c r="H163" s="183">
        <v>6.6340000000000003</v>
      </c>
      <c r="I163" s="184"/>
      <c r="J163" s="185">
        <f>ROUND(I163*H163,2)</f>
        <v>0</v>
      </c>
      <c r="K163" s="181" t="s">
        <v>138</v>
      </c>
      <c r="L163" s="40"/>
      <c r="M163" s="186" t="s">
        <v>19</v>
      </c>
      <c r="N163" s="187" t="s">
        <v>43</v>
      </c>
      <c r="O163" s="65"/>
      <c r="P163" s="188">
        <f>O163*H163</f>
        <v>0</v>
      </c>
      <c r="Q163" s="188">
        <v>0</v>
      </c>
      <c r="R163" s="188">
        <f>Q163*H163</f>
        <v>0</v>
      </c>
      <c r="S163" s="188">
        <v>0</v>
      </c>
      <c r="T163" s="189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190" t="s">
        <v>139</v>
      </c>
      <c r="AT163" s="190" t="s">
        <v>134</v>
      </c>
      <c r="AU163" s="190" t="s">
        <v>81</v>
      </c>
      <c r="AY163" s="18" t="s">
        <v>132</v>
      </c>
      <c r="BE163" s="191">
        <f>IF(N163="základní",J163,0)</f>
        <v>0</v>
      </c>
      <c r="BF163" s="191">
        <f>IF(N163="snížená",J163,0)</f>
        <v>0</v>
      </c>
      <c r="BG163" s="191">
        <f>IF(N163="zákl. přenesená",J163,0)</f>
        <v>0</v>
      </c>
      <c r="BH163" s="191">
        <f>IF(N163="sníž. přenesená",J163,0)</f>
        <v>0</v>
      </c>
      <c r="BI163" s="191">
        <f>IF(N163="nulová",J163,0)</f>
        <v>0</v>
      </c>
      <c r="BJ163" s="18" t="s">
        <v>79</v>
      </c>
      <c r="BK163" s="191">
        <f>ROUND(I163*H163,2)</f>
        <v>0</v>
      </c>
      <c r="BL163" s="18" t="s">
        <v>139</v>
      </c>
      <c r="BM163" s="190" t="s">
        <v>593</v>
      </c>
    </row>
    <row r="164" spans="1:65" s="2" customFormat="1" ht="10.199999999999999">
      <c r="A164" s="35"/>
      <c r="B164" s="36"/>
      <c r="C164" s="37"/>
      <c r="D164" s="192" t="s">
        <v>141</v>
      </c>
      <c r="E164" s="37"/>
      <c r="F164" s="193" t="s">
        <v>391</v>
      </c>
      <c r="G164" s="37"/>
      <c r="H164" s="37"/>
      <c r="I164" s="194"/>
      <c r="J164" s="37"/>
      <c r="K164" s="37"/>
      <c r="L164" s="40"/>
      <c r="M164" s="195"/>
      <c r="N164" s="196"/>
      <c r="O164" s="65"/>
      <c r="P164" s="65"/>
      <c r="Q164" s="65"/>
      <c r="R164" s="65"/>
      <c r="S164" s="65"/>
      <c r="T164" s="66"/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T164" s="18" t="s">
        <v>141</v>
      </c>
      <c r="AU164" s="18" t="s">
        <v>81</v>
      </c>
    </row>
    <row r="165" spans="1:65" s="2" customFormat="1" ht="24.15" customHeight="1">
      <c r="A165" s="35"/>
      <c r="B165" s="36"/>
      <c r="C165" s="179" t="s">
        <v>267</v>
      </c>
      <c r="D165" s="179" t="s">
        <v>134</v>
      </c>
      <c r="E165" s="180" t="s">
        <v>594</v>
      </c>
      <c r="F165" s="181" t="s">
        <v>595</v>
      </c>
      <c r="G165" s="182" t="s">
        <v>179</v>
      </c>
      <c r="H165" s="183">
        <v>1.5</v>
      </c>
      <c r="I165" s="184"/>
      <c r="J165" s="185">
        <f>ROUND(I165*H165,2)</f>
        <v>0</v>
      </c>
      <c r="K165" s="181" t="s">
        <v>138</v>
      </c>
      <c r="L165" s="40"/>
      <c r="M165" s="186" t="s">
        <v>19</v>
      </c>
      <c r="N165" s="187" t="s">
        <v>43</v>
      </c>
      <c r="O165" s="65"/>
      <c r="P165" s="188">
        <f>O165*H165</f>
        <v>0</v>
      </c>
      <c r="Q165" s="188">
        <v>0</v>
      </c>
      <c r="R165" s="188">
        <f>Q165*H165</f>
        <v>0</v>
      </c>
      <c r="S165" s="188">
        <v>0</v>
      </c>
      <c r="T165" s="189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190" t="s">
        <v>139</v>
      </c>
      <c r="AT165" s="190" t="s">
        <v>134</v>
      </c>
      <c r="AU165" s="190" t="s">
        <v>81</v>
      </c>
      <c r="AY165" s="18" t="s">
        <v>132</v>
      </c>
      <c r="BE165" s="191">
        <f>IF(N165="základní",J165,0)</f>
        <v>0</v>
      </c>
      <c r="BF165" s="191">
        <f>IF(N165="snížená",J165,0)</f>
        <v>0</v>
      </c>
      <c r="BG165" s="191">
        <f>IF(N165="zákl. přenesená",J165,0)</f>
        <v>0</v>
      </c>
      <c r="BH165" s="191">
        <f>IF(N165="sníž. přenesená",J165,0)</f>
        <v>0</v>
      </c>
      <c r="BI165" s="191">
        <f>IF(N165="nulová",J165,0)</f>
        <v>0</v>
      </c>
      <c r="BJ165" s="18" t="s">
        <v>79</v>
      </c>
      <c r="BK165" s="191">
        <f>ROUND(I165*H165,2)</f>
        <v>0</v>
      </c>
      <c r="BL165" s="18" t="s">
        <v>139</v>
      </c>
      <c r="BM165" s="190" t="s">
        <v>596</v>
      </c>
    </row>
    <row r="166" spans="1:65" s="2" customFormat="1" ht="10.199999999999999">
      <c r="A166" s="35"/>
      <c r="B166" s="36"/>
      <c r="C166" s="37"/>
      <c r="D166" s="192" t="s">
        <v>141</v>
      </c>
      <c r="E166" s="37"/>
      <c r="F166" s="193" t="s">
        <v>597</v>
      </c>
      <c r="G166" s="37"/>
      <c r="H166" s="37"/>
      <c r="I166" s="194"/>
      <c r="J166" s="37"/>
      <c r="K166" s="37"/>
      <c r="L166" s="40"/>
      <c r="M166" s="195"/>
      <c r="N166" s="196"/>
      <c r="O166" s="65"/>
      <c r="P166" s="65"/>
      <c r="Q166" s="65"/>
      <c r="R166" s="65"/>
      <c r="S166" s="65"/>
      <c r="T166" s="66"/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T166" s="18" t="s">
        <v>141</v>
      </c>
      <c r="AU166" s="18" t="s">
        <v>81</v>
      </c>
    </row>
    <row r="167" spans="1:65" s="2" customFormat="1" ht="24.15" customHeight="1">
      <c r="A167" s="35"/>
      <c r="B167" s="36"/>
      <c r="C167" s="179" t="s">
        <v>279</v>
      </c>
      <c r="D167" s="179" t="s">
        <v>134</v>
      </c>
      <c r="E167" s="180" t="s">
        <v>598</v>
      </c>
      <c r="F167" s="181" t="s">
        <v>599</v>
      </c>
      <c r="G167" s="182" t="s">
        <v>179</v>
      </c>
      <c r="H167" s="183">
        <v>5.3659999999999997</v>
      </c>
      <c r="I167" s="184"/>
      <c r="J167" s="185">
        <f>ROUND(I167*H167,2)</f>
        <v>0</v>
      </c>
      <c r="K167" s="181" t="s">
        <v>138</v>
      </c>
      <c r="L167" s="40"/>
      <c r="M167" s="186" t="s">
        <v>19</v>
      </c>
      <c r="N167" s="187" t="s">
        <v>43</v>
      </c>
      <c r="O167" s="65"/>
      <c r="P167" s="188">
        <f>O167*H167</f>
        <v>0</v>
      </c>
      <c r="Q167" s="188">
        <v>0</v>
      </c>
      <c r="R167" s="188">
        <f>Q167*H167</f>
        <v>0</v>
      </c>
      <c r="S167" s="188">
        <v>0</v>
      </c>
      <c r="T167" s="189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190" t="s">
        <v>139</v>
      </c>
      <c r="AT167" s="190" t="s">
        <v>134</v>
      </c>
      <c r="AU167" s="190" t="s">
        <v>81</v>
      </c>
      <c r="AY167" s="18" t="s">
        <v>132</v>
      </c>
      <c r="BE167" s="191">
        <f>IF(N167="základní",J167,0)</f>
        <v>0</v>
      </c>
      <c r="BF167" s="191">
        <f>IF(N167="snížená",J167,0)</f>
        <v>0</v>
      </c>
      <c r="BG167" s="191">
        <f>IF(N167="zákl. přenesená",J167,0)</f>
        <v>0</v>
      </c>
      <c r="BH167" s="191">
        <f>IF(N167="sníž. přenesená",J167,0)</f>
        <v>0</v>
      </c>
      <c r="BI167" s="191">
        <f>IF(N167="nulová",J167,0)</f>
        <v>0</v>
      </c>
      <c r="BJ167" s="18" t="s">
        <v>79</v>
      </c>
      <c r="BK167" s="191">
        <f>ROUND(I167*H167,2)</f>
        <v>0</v>
      </c>
      <c r="BL167" s="18" t="s">
        <v>139</v>
      </c>
      <c r="BM167" s="190" t="s">
        <v>600</v>
      </c>
    </row>
    <row r="168" spans="1:65" s="2" customFormat="1" ht="10.199999999999999">
      <c r="A168" s="35"/>
      <c r="B168" s="36"/>
      <c r="C168" s="37"/>
      <c r="D168" s="192" t="s">
        <v>141</v>
      </c>
      <c r="E168" s="37"/>
      <c r="F168" s="193" t="s">
        <v>601</v>
      </c>
      <c r="G168" s="37"/>
      <c r="H168" s="37"/>
      <c r="I168" s="194"/>
      <c r="J168" s="37"/>
      <c r="K168" s="37"/>
      <c r="L168" s="40"/>
      <c r="M168" s="195"/>
      <c r="N168" s="196"/>
      <c r="O168" s="65"/>
      <c r="P168" s="65"/>
      <c r="Q168" s="65"/>
      <c r="R168" s="65"/>
      <c r="S168" s="65"/>
      <c r="T168" s="66"/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T168" s="18" t="s">
        <v>141</v>
      </c>
      <c r="AU168" s="18" t="s">
        <v>81</v>
      </c>
    </row>
    <row r="169" spans="1:65" s="12" customFormat="1" ht="22.8" customHeight="1">
      <c r="B169" s="163"/>
      <c r="C169" s="164"/>
      <c r="D169" s="165" t="s">
        <v>71</v>
      </c>
      <c r="E169" s="177" t="s">
        <v>402</v>
      </c>
      <c r="F169" s="177" t="s">
        <v>403</v>
      </c>
      <c r="G169" s="164"/>
      <c r="H169" s="164"/>
      <c r="I169" s="167"/>
      <c r="J169" s="178">
        <f>BK169</f>
        <v>0</v>
      </c>
      <c r="K169" s="164"/>
      <c r="L169" s="169"/>
      <c r="M169" s="170"/>
      <c r="N169" s="171"/>
      <c r="O169" s="171"/>
      <c r="P169" s="172">
        <f>SUM(P170:P171)</f>
        <v>0</v>
      </c>
      <c r="Q169" s="171"/>
      <c r="R169" s="172">
        <f>SUM(R170:R171)</f>
        <v>0</v>
      </c>
      <c r="S169" s="171"/>
      <c r="T169" s="173">
        <f>SUM(T170:T171)</f>
        <v>0</v>
      </c>
      <c r="AR169" s="174" t="s">
        <v>79</v>
      </c>
      <c r="AT169" s="175" t="s">
        <v>71</v>
      </c>
      <c r="AU169" s="175" t="s">
        <v>79</v>
      </c>
      <c r="AY169" s="174" t="s">
        <v>132</v>
      </c>
      <c r="BK169" s="176">
        <f>SUM(BK170:BK171)</f>
        <v>0</v>
      </c>
    </row>
    <row r="170" spans="1:65" s="2" customFormat="1" ht="33" customHeight="1">
      <c r="A170" s="35"/>
      <c r="B170" s="36"/>
      <c r="C170" s="179" t="s">
        <v>285</v>
      </c>
      <c r="D170" s="179" t="s">
        <v>134</v>
      </c>
      <c r="E170" s="180" t="s">
        <v>602</v>
      </c>
      <c r="F170" s="181" t="s">
        <v>603</v>
      </c>
      <c r="G170" s="182" t="s">
        <v>179</v>
      </c>
      <c r="H170" s="183">
        <v>25.312000000000001</v>
      </c>
      <c r="I170" s="184"/>
      <c r="J170" s="185">
        <f>ROUND(I170*H170,2)</f>
        <v>0</v>
      </c>
      <c r="K170" s="181" t="s">
        <v>138</v>
      </c>
      <c r="L170" s="40"/>
      <c r="M170" s="186" t="s">
        <v>19</v>
      </c>
      <c r="N170" s="187" t="s">
        <v>43</v>
      </c>
      <c r="O170" s="65"/>
      <c r="P170" s="188">
        <f>O170*H170</f>
        <v>0</v>
      </c>
      <c r="Q170" s="188">
        <v>0</v>
      </c>
      <c r="R170" s="188">
        <f>Q170*H170</f>
        <v>0</v>
      </c>
      <c r="S170" s="188">
        <v>0</v>
      </c>
      <c r="T170" s="189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190" t="s">
        <v>139</v>
      </c>
      <c r="AT170" s="190" t="s">
        <v>134</v>
      </c>
      <c r="AU170" s="190" t="s">
        <v>81</v>
      </c>
      <c r="AY170" s="18" t="s">
        <v>132</v>
      </c>
      <c r="BE170" s="191">
        <f>IF(N170="základní",J170,0)</f>
        <v>0</v>
      </c>
      <c r="BF170" s="191">
        <f>IF(N170="snížená",J170,0)</f>
        <v>0</v>
      </c>
      <c r="BG170" s="191">
        <f>IF(N170="zákl. přenesená",J170,0)</f>
        <v>0</v>
      </c>
      <c r="BH170" s="191">
        <f>IF(N170="sníž. přenesená",J170,0)</f>
        <v>0</v>
      </c>
      <c r="BI170" s="191">
        <f>IF(N170="nulová",J170,0)</f>
        <v>0</v>
      </c>
      <c r="BJ170" s="18" t="s">
        <v>79</v>
      </c>
      <c r="BK170" s="191">
        <f>ROUND(I170*H170,2)</f>
        <v>0</v>
      </c>
      <c r="BL170" s="18" t="s">
        <v>139</v>
      </c>
      <c r="BM170" s="190" t="s">
        <v>604</v>
      </c>
    </row>
    <row r="171" spans="1:65" s="2" customFormat="1" ht="10.199999999999999">
      <c r="A171" s="35"/>
      <c r="B171" s="36"/>
      <c r="C171" s="37"/>
      <c r="D171" s="192" t="s">
        <v>141</v>
      </c>
      <c r="E171" s="37"/>
      <c r="F171" s="193" t="s">
        <v>605</v>
      </c>
      <c r="G171" s="37"/>
      <c r="H171" s="37"/>
      <c r="I171" s="194"/>
      <c r="J171" s="37"/>
      <c r="K171" s="37"/>
      <c r="L171" s="40"/>
      <c r="M171" s="195"/>
      <c r="N171" s="196"/>
      <c r="O171" s="65"/>
      <c r="P171" s="65"/>
      <c r="Q171" s="65"/>
      <c r="R171" s="65"/>
      <c r="S171" s="65"/>
      <c r="T171" s="66"/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T171" s="18" t="s">
        <v>141</v>
      </c>
      <c r="AU171" s="18" t="s">
        <v>81</v>
      </c>
    </row>
    <row r="172" spans="1:65" s="12" customFormat="1" ht="25.95" customHeight="1">
      <c r="B172" s="163"/>
      <c r="C172" s="164"/>
      <c r="D172" s="165" t="s">
        <v>71</v>
      </c>
      <c r="E172" s="166" t="s">
        <v>409</v>
      </c>
      <c r="F172" s="166" t="s">
        <v>410</v>
      </c>
      <c r="G172" s="164"/>
      <c r="H172" s="164"/>
      <c r="I172" s="167"/>
      <c r="J172" s="168">
        <f>BK172</f>
        <v>0</v>
      </c>
      <c r="K172" s="164"/>
      <c r="L172" s="169"/>
      <c r="M172" s="170"/>
      <c r="N172" s="171"/>
      <c r="O172" s="171"/>
      <c r="P172" s="172">
        <f>P173+P180+P183+P194+P199</f>
        <v>0</v>
      </c>
      <c r="Q172" s="171"/>
      <c r="R172" s="172">
        <f>R173+R180+R183+R194+R199</f>
        <v>9.0253440000000004E-2</v>
      </c>
      <c r="S172" s="171"/>
      <c r="T172" s="173">
        <f>T173+T180+T183+T194+T199</f>
        <v>13.3566696</v>
      </c>
      <c r="AR172" s="174" t="s">
        <v>81</v>
      </c>
      <c r="AT172" s="175" t="s">
        <v>71</v>
      </c>
      <c r="AU172" s="175" t="s">
        <v>72</v>
      </c>
      <c r="AY172" s="174" t="s">
        <v>132</v>
      </c>
      <c r="BK172" s="176">
        <f>BK173+BK180+BK183+BK194+BK199</f>
        <v>0</v>
      </c>
    </row>
    <row r="173" spans="1:65" s="12" customFormat="1" ht="22.8" customHeight="1">
      <c r="B173" s="163"/>
      <c r="C173" s="164"/>
      <c r="D173" s="165" t="s">
        <v>71</v>
      </c>
      <c r="E173" s="177" t="s">
        <v>606</v>
      </c>
      <c r="F173" s="177" t="s">
        <v>607</v>
      </c>
      <c r="G173" s="164"/>
      <c r="H173" s="164"/>
      <c r="I173" s="167"/>
      <c r="J173" s="178">
        <f>BK173</f>
        <v>0</v>
      </c>
      <c r="K173" s="164"/>
      <c r="L173" s="169"/>
      <c r="M173" s="170"/>
      <c r="N173" s="171"/>
      <c r="O173" s="171"/>
      <c r="P173" s="172">
        <f>SUM(P174:P179)</f>
        <v>0</v>
      </c>
      <c r="Q173" s="171"/>
      <c r="R173" s="172">
        <f>SUM(R174:R179)</f>
        <v>0</v>
      </c>
      <c r="S173" s="171"/>
      <c r="T173" s="173">
        <f>SUM(T174:T179)</f>
        <v>1.7850000000000001</v>
      </c>
      <c r="AR173" s="174" t="s">
        <v>81</v>
      </c>
      <c r="AT173" s="175" t="s">
        <v>71</v>
      </c>
      <c r="AU173" s="175" t="s">
        <v>79</v>
      </c>
      <c r="AY173" s="174" t="s">
        <v>132</v>
      </c>
      <c r="BK173" s="176">
        <f>SUM(BK174:BK179)</f>
        <v>0</v>
      </c>
    </row>
    <row r="174" spans="1:65" s="2" customFormat="1" ht="21.75" customHeight="1">
      <c r="A174" s="35"/>
      <c r="B174" s="36"/>
      <c r="C174" s="179" t="s">
        <v>290</v>
      </c>
      <c r="D174" s="179" t="s">
        <v>134</v>
      </c>
      <c r="E174" s="180" t="s">
        <v>608</v>
      </c>
      <c r="F174" s="181" t="s">
        <v>609</v>
      </c>
      <c r="G174" s="182" t="s">
        <v>197</v>
      </c>
      <c r="H174" s="183">
        <v>12.75</v>
      </c>
      <c r="I174" s="184"/>
      <c r="J174" s="185">
        <f>ROUND(I174*H174,2)</f>
        <v>0</v>
      </c>
      <c r="K174" s="181" t="s">
        <v>138</v>
      </c>
      <c r="L174" s="40"/>
      <c r="M174" s="186" t="s">
        <v>19</v>
      </c>
      <c r="N174" s="187" t="s">
        <v>43</v>
      </c>
      <c r="O174" s="65"/>
      <c r="P174" s="188">
        <f>O174*H174</f>
        <v>0</v>
      </c>
      <c r="Q174" s="188">
        <v>0</v>
      </c>
      <c r="R174" s="188">
        <f>Q174*H174</f>
        <v>0</v>
      </c>
      <c r="S174" s="188">
        <v>0.04</v>
      </c>
      <c r="T174" s="189">
        <f>S174*H174</f>
        <v>0.51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190" t="s">
        <v>234</v>
      </c>
      <c r="AT174" s="190" t="s">
        <v>134</v>
      </c>
      <c r="AU174" s="190" t="s">
        <v>81</v>
      </c>
      <c r="AY174" s="18" t="s">
        <v>132</v>
      </c>
      <c r="BE174" s="191">
        <f>IF(N174="základní",J174,0)</f>
        <v>0</v>
      </c>
      <c r="BF174" s="191">
        <f>IF(N174="snížená",J174,0)</f>
        <v>0</v>
      </c>
      <c r="BG174" s="191">
        <f>IF(N174="zákl. přenesená",J174,0)</f>
        <v>0</v>
      </c>
      <c r="BH174" s="191">
        <f>IF(N174="sníž. přenesená",J174,0)</f>
        <v>0</v>
      </c>
      <c r="BI174" s="191">
        <f>IF(N174="nulová",J174,0)</f>
        <v>0</v>
      </c>
      <c r="BJ174" s="18" t="s">
        <v>79</v>
      </c>
      <c r="BK174" s="191">
        <f>ROUND(I174*H174,2)</f>
        <v>0</v>
      </c>
      <c r="BL174" s="18" t="s">
        <v>234</v>
      </c>
      <c r="BM174" s="190" t="s">
        <v>610</v>
      </c>
    </row>
    <row r="175" spans="1:65" s="2" customFormat="1" ht="10.199999999999999">
      <c r="A175" s="35"/>
      <c r="B175" s="36"/>
      <c r="C175" s="37"/>
      <c r="D175" s="192" t="s">
        <v>141</v>
      </c>
      <c r="E175" s="37"/>
      <c r="F175" s="193" t="s">
        <v>611</v>
      </c>
      <c r="G175" s="37"/>
      <c r="H175" s="37"/>
      <c r="I175" s="194"/>
      <c r="J175" s="37"/>
      <c r="K175" s="37"/>
      <c r="L175" s="40"/>
      <c r="M175" s="195"/>
      <c r="N175" s="196"/>
      <c r="O175" s="65"/>
      <c r="P175" s="65"/>
      <c r="Q175" s="65"/>
      <c r="R175" s="65"/>
      <c r="S175" s="65"/>
      <c r="T175" s="66"/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T175" s="18" t="s">
        <v>141</v>
      </c>
      <c r="AU175" s="18" t="s">
        <v>81</v>
      </c>
    </row>
    <row r="176" spans="1:65" s="14" customFormat="1" ht="10.199999999999999">
      <c r="B176" s="208"/>
      <c r="C176" s="209"/>
      <c r="D176" s="199" t="s">
        <v>143</v>
      </c>
      <c r="E176" s="210" t="s">
        <v>19</v>
      </c>
      <c r="F176" s="211" t="s">
        <v>612</v>
      </c>
      <c r="G176" s="209"/>
      <c r="H176" s="212">
        <v>6</v>
      </c>
      <c r="I176" s="213"/>
      <c r="J176" s="209"/>
      <c r="K176" s="209"/>
      <c r="L176" s="214"/>
      <c r="M176" s="215"/>
      <c r="N176" s="216"/>
      <c r="O176" s="216"/>
      <c r="P176" s="216"/>
      <c r="Q176" s="216"/>
      <c r="R176" s="216"/>
      <c r="S176" s="216"/>
      <c r="T176" s="217"/>
      <c r="AT176" s="218" t="s">
        <v>143</v>
      </c>
      <c r="AU176" s="218" t="s">
        <v>81</v>
      </c>
      <c r="AV176" s="14" t="s">
        <v>81</v>
      </c>
      <c r="AW176" s="14" t="s">
        <v>33</v>
      </c>
      <c r="AX176" s="14" t="s">
        <v>72</v>
      </c>
      <c r="AY176" s="218" t="s">
        <v>132</v>
      </c>
    </row>
    <row r="177" spans="1:65" s="14" customFormat="1" ht="10.199999999999999">
      <c r="B177" s="208"/>
      <c r="C177" s="209"/>
      <c r="D177" s="199" t="s">
        <v>143</v>
      </c>
      <c r="E177" s="210" t="s">
        <v>19</v>
      </c>
      <c r="F177" s="211" t="s">
        <v>613</v>
      </c>
      <c r="G177" s="209"/>
      <c r="H177" s="212">
        <v>6.75</v>
      </c>
      <c r="I177" s="213"/>
      <c r="J177" s="209"/>
      <c r="K177" s="209"/>
      <c r="L177" s="214"/>
      <c r="M177" s="215"/>
      <c r="N177" s="216"/>
      <c r="O177" s="216"/>
      <c r="P177" s="216"/>
      <c r="Q177" s="216"/>
      <c r="R177" s="216"/>
      <c r="S177" s="216"/>
      <c r="T177" s="217"/>
      <c r="AT177" s="218" t="s">
        <v>143</v>
      </c>
      <c r="AU177" s="218" t="s">
        <v>81</v>
      </c>
      <c r="AV177" s="14" t="s">
        <v>81</v>
      </c>
      <c r="AW177" s="14" t="s">
        <v>33</v>
      </c>
      <c r="AX177" s="14" t="s">
        <v>72</v>
      </c>
      <c r="AY177" s="218" t="s">
        <v>132</v>
      </c>
    </row>
    <row r="178" spans="1:65" s="15" customFormat="1" ht="10.199999999999999">
      <c r="B178" s="219"/>
      <c r="C178" s="220"/>
      <c r="D178" s="199" t="s">
        <v>143</v>
      </c>
      <c r="E178" s="221" t="s">
        <v>19</v>
      </c>
      <c r="F178" s="222" t="s">
        <v>192</v>
      </c>
      <c r="G178" s="220"/>
      <c r="H178" s="223">
        <v>12.75</v>
      </c>
      <c r="I178" s="224"/>
      <c r="J178" s="220"/>
      <c r="K178" s="220"/>
      <c r="L178" s="225"/>
      <c r="M178" s="226"/>
      <c r="N178" s="227"/>
      <c r="O178" s="227"/>
      <c r="P178" s="227"/>
      <c r="Q178" s="227"/>
      <c r="R178" s="227"/>
      <c r="S178" s="227"/>
      <c r="T178" s="228"/>
      <c r="AT178" s="229" t="s">
        <v>143</v>
      </c>
      <c r="AU178" s="229" t="s">
        <v>81</v>
      </c>
      <c r="AV178" s="15" t="s">
        <v>139</v>
      </c>
      <c r="AW178" s="15" t="s">
        <v>33</v>
      </c>
      <c r="AX178" s="15" t="s">
        <v>79</v>
      </c>
      <c r="AY178" s="229" t="s">
        <v>132</v>
      </c>
    </row>
    <row r="179" spans="1:65" s="2" customFormat="1" ht="16.5" customHeight="1">
      <c r="A179" s="35"/>
      <c r="B179" s="36"/>
      <c r="C179" s="179" t="s">
        <v>297</v>
      </c>
      <c r="D179" s="179" t="s">
        <v>134</v>
      </c>
      <c r="E179" s="180" t="s">
        <v>614</v>
      </c>
      <c r="F179" s="181" t="s">
        <v>615</v>
      </c>
      <c r="G179" s="182" t="s">
        <v>197</v>
      </c>
      <c r="H179" s="183">
        <v>12.75</v>
      </c>
      <c r="I179" s="184"/>
      <c r="J179" s="185">
        <f>ROUND(I179*H179,2)</f>
        <v>0</v>
      </c>
      <c r="K179" s="181" t="s">
        <v>19</v>
      </c>
      <c r="L179" s="40"/>
      <c r="M179" s="186" t="s">
        <v>19</v>
      </c>
      <c r="N179" s="187" t="s">
        <v>43</v>
      </c>
      <c r="O179" s="65"/>
      <c r="P179" s="188">
        <f>O179*H179</f>
        <v>0</v>
      </c>
      <c r="Q179" s="188">
        <v>0</v>
      </c>
      <c r="R179" s="188">
        <f>Q179*H179</f>
        <v>0</v>
      </c>
      <c r="S179" s="188">
        <v>0.1</v>
      </c>
      <c r="T179" s="189">
        <f>S179*H179</f>
        <v>1.2750000000000001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190" t="s">
        <v>234</v>
      </c>
      <c r="AT179" s="190" t="s">
        <v>134</v>
      </c>
      <c r="AU179" s="190" t="s">
        <v>81</v>
      </c>
      <c r="AY179" s="18" t="s">
        <v>132</v>
      </c>
      <c r="BE179" s="191">
        <f>IF(N179="základní",J179,0)</f>
        <v>0</v>
      </c>
      <c r="BF179" s="191">
        <f>IF(N179="snížená",J179,0)</f>
        <v>0</v>
      </c>
      <c r="BG179" s="191">
        <f>IF(N179="zákl. přenesená",J179,0)</f>
        <v>0</v>
      </c>
      <c r="BH179" s="191">
        <f>IF(N179="sníž. přenesená",J179,0)</f>
        <v>0</v>
      </c>
      <c r="BI179" s="191">
        <f>IF(N179="nulová",J179,0)</f>
        <v>0</v>
      </c>
      <c r="BJ179" s="18" t="s">
        <v>79</v>
      </c>
      <c r="BK179" s="191">
        <f>ROUND(I179*H179,2)</f>
        <v>0</v>
      </c>
      <c r="BL179" s="18" t="s">
        <v>234</v>
      </c>
      <c r="BM179" s="190" t="s">
        <v>616</v>
      </c>
    </row>
    <row r="180" spans="1:65" s="12" customFormat="1" ht="22.8" customHeight="1">
      <c r="B180" s="163"/>
      <c r="C180" s="164"/>
      <c r="D180" s="165" t="s">
        <v>71</v>
      </c>
      <c r="E180" s="177" t="s">
        <v>617</v>
      </c>
      <c r="F180" s="177" t="s">
        <v>618</v>
      </c>
      <c r="G180" s="164"/>
      <c r="H180" s="164"/>
      <c r="I180" s="167"/>
      <c r="J180" s="178">
        <f>BK180</f>
        <v>0</v>
      </c>
      <c r="K180" s="164"/>
      <c r="L180" s="169"/>
      <c r="M180" s="170"/>
      <c r="N180" s="171"/>
      <c r="O180" s="171"/>
      <c r="P180" s="172">
        <f>SUM(P181:P182)</f>
        <v>0</v>
      </c>
      <c r="Q180" s="171"/>
      <c r="R180" s="172">
        <f>SUM(R181:R182)</f>
        <v>0</v>
      </c>
      <c r="S180" s="171"/>
      <c r="T180" s="173">
        <f>SUM(T181:T182)</f>
        <v>1.67E-3</v>
      </c>
      <c r="AR180" s="174" t="s">
        <v>81</v>
      </c>
      <c r="AT180" s="175" t="s">
        <v>71</v>
      </c>
      <c r="AU180" s="175" t="s">
        <v>79</v>
      </c>
      <c r="AY180" s="174" t="s">
        <v>132</v>
      </c>
      <c r="BK180" s="176">
        <f>SUM(BK181:BK182)</f>
        <v>0</v>
      </c>
    </row>
    <row r="181" spans="1:65" s="2" customFormat="1" ht="16.5" customHeight="1">
      <c r="A181" s="35"/>
      <c r="B181" s="36"/>
      <c r="C181" s="179" t="s">
        <v>303</v>
      </c>
      <c r="D181" s="179" t="s">
        <v>134</v>
      </c>
      <c r="E181" s="180" t="s">
        <v>619</v>
      </c>
      <c r="F181" s="181" t="s">
        <v>620</v>
      </c>
      <c r="G181" s="182" t="s">
        <v>621</v>
      </c>
      <c r="H181" s="183">
        <v>1</v>
      </c>
      <c r="I181" s="184"/>
      <c r="J181" s="185">
        <f>ROUND(I181*H181,2)</f>
        <v>0</v>
      </c>
      <c r="K181" s="181" t="s">
        <v>138</v>
      </c>
      <c r="L181" s="40"/>
      <c r="M181" s="186" t="s">
        <v>19</v>
      </c>
      <c r="N181" s="187" t="s">
        <v>43</v>
      </c>
      <c r="O181" s="65"/>
      <c r="P181" s="188">
        <f>O181*H181</f>
        <v>0</v>
      </c>
      <c r="Q181" s="188">
        <v>0</v>
      </c>
      <c r="R181" s="188">
        <f>Q181*H181</f>
        <v>0</v>
      </c>
      <c r="S181" s="188">
        <v>1.67E-3</v>
      </c>
      <c r="T181" s="189">
        <f>S181*H181</f>
        <v>1.67E-3</v>
      </c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190" t="s">
        <v>234</v>
      </c>
      <c r="AT181" s="190" t="s">
        <v>134</v>
      </c>
      <c r="AU181" s="190" t="s">
        <v>81</v>
      </c>
      <c r="AY181" s="18" t="s">
        <v>132</v>
      </c>
      <c r="BE181" s="191">
        <f>IF(N181="základní",J181,0)</f>
        <v>0</v>
      </c>
      <c r="BF181" s="191">
        <f>IF(N181="snížená",J181,0)</f>
        <v>0</v>
      </c>
      <c r="BG181" s="191">
        <f>IF(N181="zákl. přenesená",J181,0)</f>
        <v>0</v>
      </c>
      <c r="BH181" s="191">
        <f>IF(N181="sníž. přenesená",J181,0)</f>
        <v>0</v>
      </c>
      <c r="BI181" s="191">
        <f>IF(N181="nulová",J181,0)</f>
        <v>0</v>
      </c>
      <c r="BJ181" s="18" t="s">
        <v>79</v>
      </c>
      <c r="BK181" s="191">
        <f>ROUND(I181*H181,2)</f>
        <v>0</v>
      </c>
      <c r="BL181" s="18" t="s">
        <v>234</v>
      </c>
      <c r="BM181" s="190" t="s">
        <v>622</v>
      </c>
    </row>
    <row r="182" spans="1:65" s="2" customFormat="1" ht="10.199999999999999">
      <c r="A182" s="35"/>
      <c r="B182" s="36"/>
      <c r="C182" s="37"/>
      <c r="D182" s="192" t="s">
        <v>141</v>
      </c>
      <c r="E182" s="37"/>
      <c r="F182" s="193" t="s">
        <v>623</v>
      </c>
      <c r="G182" s="37"/>
      <c r="H182" s="37"/>
      <c r="I182" s="194"/>
      <c r="J182" s="37"/>
      <c r="K182" s="37"/>
      <c r="L182" s="40"/>
      <c r="M182" s="195"/>
      <c r="N182" s="196"/>
      <c r="O182" s="65"/>
      <c r="P182" s="65"/>
      <c r="Q182" s="65"/>
      <c r="R182" s="65"/>
      <c r="S182" s="65"/>
      <c r="T182" s="66"/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T182" s="18" t="s">
        <v>141</v>
      </c>
      <c r="AU182" s="18" t="s">
        <v>81</v>
      </c>
    </row>
    <row r="183" spans="1:65" s="12" customFormat="1" ht="22.8" customHeight="1">
      <c r="B183" s="163"/>
      <c r="C183" s="164"/>
      <c r="D183" s="165" t="s">
        <v>71</v>
      </c>
      <c r="E183" s="177" t="s">
        <v>624</v>
      </c>
      <c r="F183" s="177" t="s">
        <v>625</v>
      </c>
      <c r="G183" s="164"/>
      <c r="H183" s="164"/>
      <c r="I183" s="167"/>
      <c r="J183" s="178">
        <f>BK183</f>
        <v>0</v>
      </c>
      <c r="K183" s="164"/>
      <c r="L183" s="169"/>
      <c r="M183" s="170"/>
      <c r="N183" s="171"/>
      <c r="O183" s="171"/>
      <c r="P183" s="172">
        <f>SUM(P184:P193)</f>
        <v>0</v>
      </c>
      <c r="Q183" s="171"/>
      <c r="R183" s="172">
        <f>SUM(R184:R193)</f>
        <v>9.0253440000000004E-2</v>
      </c>
      <c r="S183" s="171"/>
      <c r="T183" s="173">
        <f>SUM(T184:T193)</f>
        <v>5.3659695999999997</v>
      </c>
      <c r="AR183" s="174" t="s">
        <v>81</v>
      </c>
      <c r="AT183" s="175" t="s">
        <v>71</v>
      </c>
      <c r="AU183" s="175" t="s">
        <v>79</v>
      </c>
      <c r="AY183" s="174" t="s">
        <v>132</v>
      </c>
      <c r="BK183" s="176">
        <f>SUM(BK184:BK193)</f>
        <v>0</v>
      </c>
    </row>
    <row r="184" spans="1:65" s="2" customFormat="1" ht="16.5" customHeight="1">
      <c r="A184" s="35"/>
      <c r="B184" s="36"/>
      <c r="C184" s="179" t="s">
        <v>308</v>
      </c>
      <c r="D184" s="179" t="s">
        <v>134</v>
      </c>
      <c r="E184" s="180" t="s">
        <v>626</v>
      </c>
      <c r="F184" s="181" t="s">
        <v>627</v>
      </c>
      <c r="G184" s="182" t="s">
        <v>197</v>
      </c>
      <c r="H184" s="183">
        <v>164.64</v>
      </c>
      <c r="I184" s="184"/>
      <c r="J184" s="185">
        <f>ROUND(I184*H184,2)</f>
        <v>0</v>
      </c>
      <c r="K184" s="181" t="s">
        <v>138</v>
      </c>
      <c r="L184" s="40"/>
      <c r="M184" s="186" t="s">
        <v>19</v>
      </c>
      <c r="N184" s="187" t="s">
        <v>43</v>
      </c>
      <c r="O184" s="65"/>
      <c r="P184" s="188">
        <f>O184*H184</f>
        <v>0</v>
      </c>
      <c r="Q184" s="188">
        <v>3.4000000000000002E-4</v>
      </c>
      <c r="R184" s="188">
        <f>Q184*H184</f>
        <v>5.5977600000000002E-2</v>
      </c>
      <c r="S184" s="188">
        <v>1.533E-2</v>
      </c>
      <c r="T184" s="189">
        <f>S184*H184</f>
        <v>2.5239311999999998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190" t="s">
        <v>234</v>
      </c>
      <c r="AT184" s="190" t="s">
        <v>134</v>
      </c>
      <c r="AU184" s="190" t="s">
        <v>81</v>
      </c>
      <c r="AY184" s="18" t="s">
        <v>132</v>
      </c>
      <c r="BE184" s="191">
        <f>IF(N184="základní",J184,0)</f>
        <v>0</v>
      </c>
      <c r="BF184" s="191">
        <f>IF(N184="snížená",J184,0)</f>
        <v>0</v>
      </c>
      <c r="BG184" s="191">
        <f>IF(N184="zákl. přenesená",J184,0)</f>
        <v>0</v>
      </c>
      <c r="BH184" s="191">
        <f>IF(N184="sníž. přenesená",J184,0)</f>
        <v>0</v>
      </c>
      <c r="BI184" s="191">
        <f>IF(N184="nulová",J184,0)</f>
        <v>0</v>
      </c>
      <c r="BJ184" s="18" t="s">
        <v>79</v>
      </c>
      <c r="BK184" s="191">
        <f>ROUND(I184*H184,2)</f>
        <v>0</v>
      </c>
      <c r="BL184" s="18" t="s">
        <v>234</v>
      </c>
      <c r="BM184" s="190" t="s">
        <v>628</v>
      </c>
    </row>
    <row r="185" spans="1:65" s="2" customFormat="1" ht="10.199999999999999">
      <c r="A185" s="35"/>
      <c r="B185" s="36"/>
      <c r="C185" s="37"/>
      <c r="D185" s="192" t="s">
        <v>141</v>
      </c>
      <c r="E185" s="37"/>
      <c r="F185" s="193" t="s">
        <v>629</v>
      </c>
      <c r="G185" s="37"/>
      <c r="H185" s="37"/>
      <c r="I185" s="194"/>
      <c r="J185" s="37"/>
      <c r="K185" s="37"/>
      <c r="L185" s="40"/>
      <c r="M185" s="195"/>
      <c r="N185" s="196"/>
      <c r="O185" s="65"/>
      <c r="P185" s="65"/>
      <c r="Q185" s="65"/>
      <c r="R185" s="65"/>
      <c r="S185" s="65"/>
      <c r="T185" s="66"/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T185" s="18" t="s">
        <v>141</v>
      </c>
      <c r="AU185" s="18" t="s">
        <v>81</v>
      </c>
    </row>
    <row r="186" spans="1:65" s="14" customFormat="1" ht="10.199999999999999">
      <c r="B186" s="208"/>
      <c r="C186" s="209"/>
      <c r="D186" s="199" t="s">
        <v>143</v>
      </c>
      <c r="E186" s="210" t="s">
        <v>19</v>
      </c>
      <c r="F186" s="211" t="s">
        <v>630</v>
      </c>
      <c r="G186" s="209"/>
      <c r="H186" s="212">
        <v>164.64</v>
      </c>
      <c r="I186" s="213"/>
      <c r="J186" s="209"/>
      <c r="K186" s="209"/>
      <c r="L186" s="214"/>
      <c r="M186" s="215"/>
      <c r="N186" s="216"/>
      <c r="O186" s="216"/>
      <c r="P186" s="216"/>
      <c r="Q186" s="216"/>
      <c r="R186" s="216"/>
      <c r="S186" s="216"/>
      <c r="T186" s="217"/>
      <c r="AT186" s="218" t="s">
        <v>143</v>
      </c>
      <c r="AU186" s="218" t="s">
        <v>81</v>
      </c>
      <c r="AV186" s="14" t="s">
        <v>81</v>
      </c>
      <c r="AW186" s="14" t="s">
        <v>33</v>
      </c>
      <c r="AX186" s="14" t="s">
        <v>79</v>
      </c>
      <c r="AY186" s="218" t="s">
        <v>132</v>
      </c>
    </row>
    <row r="187" spans="1:65" s="2" customFormat="1" ht="16.5" customHeight="1">
      <c r="A187" s="35"/>
      <c r="B187" s="36"/>
      <c r="C187" s="179" t="s">
        <v>316</v>
      </c>
      <c r="D187" s="179" t="s">
        <v>134</v>
      </c>
      <c r="E187" s="180" t="s">
        <v>631</v>
      </c>
      <c r="F187" s="181" t="s">
        <v>632</v>
      </c>
      <c r="G187" s="182" t="s">
        <v>197</v>
      </c>
      <c r="H187" s="183">
        <v>142.816</v>
      </c>
      <c r="I187" s="184"/>
      <c r="J187" s="185">
        <f>ROUND(I187*H187,2)</f>
        <v>0</v>
      </c>
      <c r="K187" s="181" t="s">
        <v>19</v>
      </c>
      <c r="L187" s="40"/>
      <c r="M187" s="186" t="s">
        <v>19</v>
      </c>
      <c r="N187" s="187" t="s">
        <v>43</v>
      </c>
      <c r="O187" s="65"/>
      <c r="P187" s="188">
        <f>O187*H187</f>
        <v>0</v>
      </c>
      <c r="Q187" s="188">
        <v>2.4000000000000001E-4</v>
      </c>
      <c r="R187" s="188">
        <f>Q187*H187</f>
        <v>3.4275840000000002E-2</v>
      </c>
      <c r="S187" s="188">
        <v>1.9900000000000001E-2</v>
      </c>
      <c r="T187" s="189">
        <f>S187*H187</f>
        <v>2.8420384000000003</v>
      </c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R187" s="190" t="s">
        <v>234</v>
      </c>
      <c r="AT187" s="190" t="s">
        <v>134</v>
      </c>
      <c r="AU187" s="190" t="s">
        <v>81</v>
      </c>
      <c r="AY187" s="18" t="s">
        <v>132</v>
      </c>
      <c r="BE187" s="191">
        <f>IF(N187="základní",J187,0)</f>
        <v>0</v>
      </c>
      <c r="BF187" s="191">
        <f>IF(N187="snížená",J187,0)</f>
        <v>0</v>
      </c>
      <c r="BG187" s="191">
        <f>IF(N187="zákl. přenesená",J187,0)</f>
        <v>0</v>
      </c>
      <c r="BH187" s="191">
        <f>IF(N187="sníž. přenesená",J187,0)</f>
        <v>0</v>
      </c>
      <c r="BI187" s="191">
        <f>IF(N187="nulová",J187,0)</f>
        <v>0</v>
      </c>
      <c r="BJ187" s="18" t="s">
        <v>79</v>
      </c>
      <c r="BK187" s="191">
        <f>ROUND(I187*H187,2)</f>
        <v>0</v>
      </c>
      <c r="BL187" s="18" t="s">
        <v>234</v>
      </c>
      <c r="BM187" s="190" t="s">
        <v>633</v>
      </c>
    </row>
    <row r="188" spans="1:65" s="14" customFormat="1" ht="10.199999999999999">
      <c r="B188" s="208"/>
      <c r="C188" s="209"/>
      <c r="D188" s="199" t="s">
        <v>143</v>
      </c>
      <c r="E188" s="210" t="s">
        <v>19</v>
      </c>
      <c r="F188" s="211" t="s">
        <v>634</v>
      </c>
      <c r="G188" s="209"/>
      <c r="H188" s="212">
        <v>50.975999999999999</v>
      </c>
      <c r="I188" s="213"/>
      <c r="J188" s="209"/>
      <c r="K188" s="209"/>
      <c r="L188" s="214"/>
      <c r="M188" s="215"/>
      <c r="N188" s="216"/>
      <c r="O188" s="216"/>
      <c r="P188" s="216"/>
      <c r="Q188" s="216"/>
      <c r="R188" s="216"/>
      <c r="S188" s="216"/>
      <c r="T188" s="217"/>
      <c r="AT188" s="218" t="s">
        <v>143</v>
      </c>
      <c r="AU188" s="218" t="s">
        <v>81</v>
      </c>
      <c r="AV188" s="14" t="s">
        <v>81</v>
      </c>
      <c r="AW188" s="14" t="s">
        <v>33</v>
      </c>
      <c r="AX188" s="14" t="s">
        <v>72</v>
      </c>
      <c r="AY188" s="218" t="s">
        <v>132</v>
      </c>
    </row>
    <row r="189" spans="1:65" s="14" customFormat="1" ht="10.199999999999999">
      <c r="B189" s="208"/>
      <c r="C189" s="209"/>
      <c r="D189" s="199" t="s">
        <v>143</v>
      </c>
      <c r="E189" s="210" t="s">
        <v>19</v>
      </c>
      <c r="F189" s="211" t="s">
        <v>635</v>
      </c>
      <c r="G189" s="209"/>
      <c r="H189" s="212">
        <v>73.44</v>
      </c>
      <c r="I189" s="213"/>
      <c r="J189" s="209"/>
      <c r="K189" s="209"/>
      <c r="L189" s="214"/>
      <c r="M189" s="215"/>
      <c r="N189" s="216"/>
      <c r="O189" s="216"/>
      <c r="P189" s="216"/>
      <c r="Q189" s="216"/>
      <c r="R189" s="216"/>
      <c r="S189" s="216"/>
      <c r="T189" s="217"/>
      <c r="AT189" s="218" t="s">
        <v>143</v>
      </c>
      <c r="AU189" s="218" t="s">
        <v>81</v>
      </c>
      <c r="AV189" s="14" t="s">
        <v>81</v>
      </c>
      <c r="AW189" s="14" t="s">
        <v>33</v>
      </c>
      <c r="AX189" s="14" t="s">
        <v>72</v>
      </c>
      <c r="AY189" s="218" t="s">
        <v>132</v>
      </c>
    </row>
    <row r="190" spans="1:65" s="14" customFormat="1" ht="10.199999999999999">
      <c r="B190" s="208"/>
      <c r="C190" s="209"/>
      <c r="D190" s="199" t="s">
        <v>143</v>
      </c>
      <c r="E190" s="210" t="s">
        <v>19</v>
      </c>
      <c r="F190" s="211" t="s">
        <v>636</v>
      </c>
      <c r="G190" s="209"/>
      <c r="H190" s="212">
        <v>21.6</v>
      </c>
      <c r="I190" s="213"/>
      <c r="J190" s="209"/>
      <c r="K190" s="209"/>
      <c r="L190" s="214"/>
      <c r="M190" s="215"/>
      <c r="N190" s="216"/>
      <c r="O190" s="216"/>
      <c r="P190" s="216"/>
      <c r="Q190" s="216"/>
      <c r="R190" s="216"/>
      <c r="S190" s="216"/>
      <c r="T190" s="217"/>
      <c r="AT190" s="218" t="s">
        <v>143</v>
      </c>
      <c r="AU190" s="218" t="s">
        <v>81</v>
      </c>
      <c r="AV190" s="14" t="s">
        <v>81</v>
      </c>
      <c r="AW190" s="14" t="s">
        <v>33</v>
      </c>
      <c r="AX190" s="14" t="s">
        <v>72</v>
      </c>
      <c r="AY190" s="218" t="s">
        <v>132</v>
      </c>
    </row>
    <row r="191" spans="1:65" s="14" customFormat="1" ht="10.199999999999999">
      <c r="B191" s="208"/>
      <c r="C191" s="209"/>
      <c r="D191" s="199" t="s">
        <v>143</v>
      </c>
      <c r="E191" s="210" t="s">
        <v>19</v>
      </c>
      <c r="F191" s="211" t="s">
        <v>637</v>
      </c>
      <c r="G191" s="209"/>
      <c r="H191" s="212">
        <v>-3</v>
      </c>
      <c r="I191" s="213"/>
      <c r="J191" s="209"/>
      <c r="K191" s="209"/>
      <c r="L191" s="214"/>
      <c r="M191" s="215"/>
      <c r="N191" s="216"/>
      <c r="O191" s="216"/>
      <c r="P191" s="216"/>
      <c r="Q191" s="216"/>
      <c r="R191" s="216"/>
      <c r="S191" s="216"/>
      <c r="T191" s="217"/>
      <c r="AT191" s="218" t="s">
        <v>143</v>
      </c>
      <c r="AU191" s="218" t="s">
        <v>81</v>
      </c>
      <c r="AV191" s="14" t="s">
        <v>81</v>
      </c>
      <c r="AW191" s="14" t="s">
        <v>33</v>
      </c>
      <c r="AX191" s="14" t="s">
        <v>72</v>
      </c>
      <c r="AY191" s="218" t="s">
        <v>132</v>
      </c>
    </row>
    <row r="192" spans="1:65" s="14" customFormat="1" ht="10.199999999999999">
      <c r="B192" s="208"/>
      <c r="C192" s="209"/>
      <c r="D192" s="199" t="s">
        <v>143</v>
      </c>
      <c r="E192" s="210" t="s">
        <v>19</v>
      </c>
      <c r="F192" s="211" t="s">
        <v>638</v>
      </c>
      <c r="G192" s="209"/>
      <c r="H192" s="212">
        <v>-0.2</v>
      </c>
      <c r="I192" s="213"/>
      <c r="J192" s="209"/>
      <c r="K192" s="209"/>
      <c r="L192" s="214"/>
      <c r="M192" s="215"/>
      <c r="N192" s="216"/>
      <c r="O192" s="216"/>
      <c r="P192" s="216"/>
      <c r="Q192" s="216"/>
      <c r="R192" s="216"/>
      <c r="S192" s="216"/>
      <c r="T192" s="217"/>
      <c r="AT192" s="218" t="s">
        <v>143</v>
      </c>
      <c r="AU192" s="218" t="s">
        <v>81</v>
      </c>
      <c r="AV192" s="14" t="s">
        <v>81</v>
      </c>
      <c r="AW192" s="14" t="s">
        <v>33</v>
      </c>
      <c r="AX192" s="14" t="s">
        <v>72</v>
      </c>
      <c r="AY192" s="218" t="s">
        <v>132</v>
      </c>
    </row>
    <row r="193" spans="1:65" s="15" customFormat="1" ht="10.199999999999999">
      <c r="B193" s="219"/>
      <c r="C193" s="220"/>
      <c r="D193" s="199" t="s">
        <v>143</v>
      </c>
      <c r="E193" s="221" t="s">
        <v>19</v>
      </c>
      <c r="F193" s="222" t="s">
        <v>192</v>
      </c>
      <c r="G193" s="220"/>
      <c r="H193" s="223">
        <v>142.816</v>
      </c>
      <c r="I193" s="224"/>
      <c r="J193" s="220"/>
      <c r="K193" s="220"/>
      <c r="L193" s="225"/>
      <c r="M193" s="226"/>
      <c r="N193" s="227"/>
      <c r="O193" s="227"/>
      <c r="P193" s="227"/>
      <c r="Q193" s="227"/>
      <c r="R193" s="227"/>
      <c r="S193" s="227"/>
      <c r="T193" s="228"/>
      <c r="AT193" s="229" t="s">
        <v>143</v>
      </c>
      <c r="AU193" s="229" t="s">
        <v>81</v>
      </c>
      <c r="AV193" s="15" t="s">
        <v>139</v>
      </c>
      <c r="AW193" s="15" t="s">
        <v>33</v>
      </c>
      <c r="AX193" s="15" t="s">
        <v>79</v>
      </c>
      <c r="AY193" s="229" t="s">
        <v>132</v>
      </c>
    </row>
    <row r="194" spans="1:65" s="12" customFormat="1" ht="22.8" customHeight="1">
      <c r="B194" s="163"/>
      <c r="C194" s="164"/>
      <c r="D194" s="165" t="s">
        <v>71</v>
      </c>
      <c r="E194" s="177" t="s">
        <v>639</v>
      </c>
      <c r="F194" s="177" t="s">
        <v>640</v>
      </c>
      <c r="G194" s="164"/>
      <c r="H194" s="164"/>
      <c r="I194" s="167"/>
      <c r="J194" s="178">
        <f>BK194</f>
        <v>0</v>
      </c>
      <c r="K194" s="164"/>
      <c r="L194" s="169"/>
      <c r="M194" s="170"/>
      <c r="N194" s="171"/>
      <c r="O194" s="171"/>
      <c r="P194" s="172">
        <f>SUM(P195:P198)</f>
        <v>0</v>
      </c>
      <c r="Q194" s="171"/>
      <c r="R194" s="172">
        <f>SUM(R195:R198)</f>
        <v>0</v>
      </c>
      <c r="S194" s="171"/>
      <c r="T194" s="173">
        <f>SUM(T195:T198)</f>
        <v>7.5000000000000011E-2</v>
      </c>
      <c r="AR194" s="174" t="s">
        <v>81</v>
      </c>
      <c r="AT194" s="175" t="s">
        <v>71</v>
      </c>
      <c r="AU194" s="175" t="s">
        <v>79</v>
      </c>
      <c r="AY194" s="174" t="s">
        <v>132</v>
      </c>
      <c r="BK194" s="176">
        <f>SUM(BK195:BK198)</f>
        <v>0</v>
      </c>
    </row>
    <row r="195" spans="1:65" s="2" customFormat="1" ht="16.5" customHeight="1">
      <c r="A195" s="35"/>
      <c r="B195" s="36"/>
      <c r="C195" s="179" t="s">
        <v>322</v>
      </c>
      <c r="D195" s="179" t="s">
        <v>134</v>
      </c>
      <c r="E195" s="180" t="s">
        <v>641</v>
      </c>
      <c r="F195" s="181" t="s">
        <v>642</v>
      </c>
      <c r="G195" s="182" t="s">
        <v>480</v>
      </c>
      <c r="H195" s="183">
        <v>1</v>
      </c>
      <c r="I195" s="184"/>
      <c r="J195" s="185">
        <f>ROUND(I195*H195,2)</f>
        <v>0</v>
      </c>
      <c r="K195" s="181" t="s">
        <v>138</v>
      </c>
      <c r="L195" s="40"/>
      <c r="M195" s="186" t="s">
        <v>19</v>
      </c>
      <c r="N195" s="187" t="s">
        <v>43</v>
      </c>
      <c r="O195" s="65"/>
      <c r="P195" s="188">
        <f>O195*H195</f>
        <v>0</v>
      </c>
      <c r="Q195" s="188">
        <v>0</v>
      </c>
      <c r="R195" s="188">
        <f>Q195*H195</f>
        <v>0</v>
      </c>
      <c r="S195" s="188">
        <v>3.0000000000000001E-3</v>
      </c>
      <c r="T195" s="189">
        <f>S195*H195</f>
        <v>3.0000000000000001E-3</v>
      </c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R195" s="190" t="s">
        <v>234</v>
      </c>
      <c r="AT195" s="190" t="s">
        <v>134</v>
      </c>
      <c r="AU195" s="190" t="s">
        <v>81</v>
      </c>
      <c r="AY195" s="18" t="s">
        <v>132</v>
      </c>
      <c r="BE195" s="191">
        <f>IF(N195="základní",J195,0)</f>
        <v>0</v>
      </c>
      <c r="BF195" s="191">
        <f>IF(N195="snížená",J195,0)</f>
        <v>0</v>
      </c>
      <c r="BG195" s="191">
        <f>IF(N195="zákl. přenesená",J195,0)</f>
        <v>0</v>
      </c>
      <c r="BH195" s="191">
        <f>IF(N195="sníž. přenesená",J195,0)</f>
        <v>0</v>
      </c>
      <c r="BI195" s="191">
        <f>IF(N195="nulová",J195,0)</f>
        <v>0</v>
      </c>
      <c r="BJ195" s="18" t="s">
        <v>79</v>
      </c>
      <c r="BK195" s="191">
        <f>ROUND(I195*H195,2)</f>
        <v>0</v>
      </c>
      <c r="BL195" s="18" t="s">
        <v>234</v>
      </c>
      <c r="BM195" s="190" t="s">
        <v>643</v>
      </c>
    </row>
    <row r="196" spans="1:65" s="2" customFormat="1" ht="10.199999999999999">
      <c r="A196" s="35"/>
      <c r="B196" s="36"/>
      <c r="C196" s="37"/>
      <c r="D196" s="192" t="s">
        <v>141</v>
      </c>
      <c r="E196" s="37"/>
      <c r="F196" s="193" t="s">
        <v>644</v>
      </c>
      <c r="G196" s="37"/>
      <c r="H196" s="37"/>
      <c r="I196" s="194"/>
      <c r="J196" s="37"/>
      <c r="K196" s="37"/>
      <c r="L196" s="40"/>
      <c r="M196" s="195"/>
      <c r="N196" s="196"/>
      <c r="O196" s="65"/>
      <c r="P196" s="65"/>
      <c r="Q196" s="65"/>
      <c r="R196" s="65"/>
      <c r="S196" s="65"/>
      <c r="T196" s="66"/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T196" s="18" t="s">
        <v>141</v>
      </c>
      <c r="AU196" s="18" t="s">
        <v>81</v>
      </c>
    </row>
    <row r="197" spans="1:65" s="2" customFormat="1" ht="16.5" customHeight="1">
      <c r="A197" s="35"/>
      <c r="B197" s="36"/>
      <c r="C197" s="179" t="s">
        <v>327</v>
      </c>
      <c r="D197" s="179" t="s">
        <v>134</v>
      </c>
      <c r="E197" s="180" t="s">
        <v>645</v>
      </c>
      <c r="F197" s="181" t="s">
        <v>646</v>
      </c>
      <c r="G197" s="182" t="s">
        <v>480</v>
      </c>
      <c r="H197" s="183">
        <v>3</v>
      </c>
      <c r="I197" s="184"/>
      <c r="J197" s="185">
        <f>ROUND(I197*H197,2)</f>
        <v>0</v>
      </c>
      <c r="K197" s="181" t="s">
        <v>138</v>
      </c>
      <c r="L197" s="40"/>
      <c r="M197" s="186" t="s">
        <v>19</v>
      </c>
      <c r="N197" s="187" t="s">
        <v>43</v>
      </c>
      <c r="O197" s="65"/>
      <c r="P197" s="188">
        <f>O197*H197</f>
        <v>0</v>
      </c>
      <c r="Q197" s="188">
        <v>0</v>
      </c>
      <c r="R197" s="188">
        <f>Q197*H197</f>
        <v>0</v>
      </c>
      <c r="S197" s="188">
        <v>2.4E-2</v>
      </c>
      <c r="T197" s="189">
        <f>S197*H197</f>
        <v>7.2000000000000008E-2</v>
      </c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R197" s="190" t="s">
        <v>234</v>
      </c>
      <c r="AT197" s="190" t="s">
        <v>134</v>
      </c>
      <c r="AU197" s="190" t="s">
        <v>81</v>
      </c>
      <c r="AY197" s="18" t="s">
        <v>132</v>
      </c>
      <c r="BE197" s="191">
        <f>IF(N197="základní",J197,0)</f>
        <v>0</v>
      </c>
      <c r="BF197" s="191">
        <f>IF(N197="snížená",J197,0)</f>
        <v>0</v>
      </c>
      <c r="BG197" s="191">
        <f>IF(N197="zákl. přenesená",J197,0)</f>
        <v>0</v>
      </c>
      <c r="BH197" s="191">
        <f>IF(N197="sníž. přenesená",J197,0)</f>
        <v>0</v>
      </c>
      <c r="BI197" s="191">
        <f>IF(N197="nulová",J197,0)</f>
        <v>0</v>
      </c>
      <c r="BJ197" s="18" t="s">
        <v>79</v>
      </c>
      <c r="BK197" s="191">
        <f>ROUND(I197*H197,2)</f>
        <v>0</v>
      </c>
      <c r="BL197" s="18" t="s">
        <v>234</v>
      </c>
      <c r="BM197" s="190" t="s">
        <v>647</v>
      </c>
    </row>
    <row r="198" spans="1:65" s="2" customFormat="1" ht="10.199999999999999">
      <c r="A198" s="35"/>
      <c r="B198" s="36"/>
      <c r="C198" s="37"/>
      <c r="D198" s="192" t="s">
        <v>141</v>
      </c>
      <c r="E198" s="37"/>
      <c r="F198" s="193" t="s">
        <v>648</v>
      </c>
      <c r="G198" s="37"/>
      <c r="H198" s="37"/>
      <c r="I198" s="194"/>
      <c r="J198" s="37"/>
      <c r="K198" s="37"/>
      <c r="L198" s="40"/>
      <c r="M198" s="195"/>
      <c r="N198" s="196"/>
      <c r="O198" s="65"/>
      <c r="P198" s="65"/>
      <c r="Q198" s="65"/>
      <c r="R198" s="65"/>
      <c r="S198" s="65"/>
      <c r="T198" s="66"/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T198" s="18" t="s">
        <v>141</v>
      </c>
      <c r="AU198" s="18" t="s">
        <v>81</v>
      </c>
    </row>
    <row r="199" spans="1:65" s="12" customFormat="1" ht="22.8" customHeight="1">
      <c r="B199" s="163"/>
      <c r="C199" s="164"/>
      <c r="D199" s="165" t="s">
        <v>71</v>
      </c>
      <c r="E199" s="177" t="s">
        <v>419</v>
      </c>
      <c r="F199" s="177" t="s">
        <v>420</v>
      </c>
      <c r="G199" s="164"/>
      <c r="H199" s="164"/>
      <c r="I199" s="167"/>
      <c r="J199" s="178">
        <f>BK199</f>
        <v>0</v>
      </c>
      <c r="K199" s="164"/>
      <c r="L199" s="169"/>
      <c r="M199" s="170"/>
      <c r="N199" s="171"/>
      <c r="O199" s="171"/>
      <c r="P199" s="172">
        <f>SUM(P200:P220)</f>
        <v>0</v>
      </c>
      <c r="Q199" s="171"/>
      <c r="R199" s="172">
        <f>SUM(R200:R220)</f>
        <v>0</v>
      </c>
      <c r="S199" s="171"/>
      <c r="T199" s="173">
        <f>SUM(T200:T220)</f>
        <v>6.1290300000000002</v>
      </c>
      <c r="AR199" s="174" t="s">
        <v>81</v>
      </c>
      <c r="AT199" s="175" t="s">
        <v>71</v>
      </c>
      <c r="AU199" s="175" t="s">
        <v>79</v>
      </c>
      <c r="AY199" s="174" t="s">
        <v>132</v>
      </c>
      <c r="BK199" s="176">
        <f>SUM(BK200:BK220)</f>
        <v>0</v>
      </c>
    </row>
    <row r="200" spans="1:65" s="2" customFormat="1" ht="16.5" customHeight="1">
      <c r="A200" s="35"/>
      <c r="B200" s="36"/>
      <c r="C200" s="179" t="s">
        <v>333</v>
      </c>
      <c r="D200" s="179" t="s">
        <v>134</v>
      </c>
      <c r="E200" s="180" t="s">
        <v>649</v>
      </c>
      <c r="F200" s="181" t="s">
        <v>650</v>
      </c>
      <c r="G200" s="182" t="s">
        <v>480</v>
      </c>
      <c r="H200" s="183">
        <v>2</v>
      </c>
      <c r="I200" s="184"/>
      <c r="J200" s="185">
        <f>ROUND(I200*H200,2)</f>
        <v>0</v>
      </c>
      <c r="K200" s="181" t="s">
        <v>138</v>
      </c>
      <c r="L200" s="40"/>
      <c r="M200" s="186" t="s">
        <v>19</v>
      </c>
      <c r="N200" s="187" t="s">
        <v>43</v>
      </c>
      <c r="O200" s="65"/>
      <c r="P200" s="188">
        <f>O200*H200</f>
        <v>0</v>
      </c>
      <c r="Q200" s="188">
        <v>0</v>
      </c>
      <c r="R200" s="188">
        <f>Q200*H200</f>
        <v>0</v>
      </c>
      <c r="S200" s="188">
        <v>0</v>
      </c>
      <c r="T200" s="189">
        <f>S200*H200</f>
        <v>0</v>
      </c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R200" s="190" t="s">
        <v>234</v>
      </c>
      <c r="AT200" s="190" t="s">
        <v>134</v>
      </c>
      <c r="AU200" s="190" t="s">
        <v>81</v>
      </c>
      <c r="AY200" s="18" t="s">
        <v>132</v>
      </c>
      <c r="BE200" s="191">
        <f>IF(N200="základní",J200,0)</f>
        <v>0</v>
      </c>
      <c r="BF200" s="191">
        <f>IF(N200="snížená",J200,0)</f>
        <v>0</v>
      </c>
      <c r="BG200" s="191">
        <f>IF(N200="zákl. přenesená",J200,0)</f>
        <v>0</v>
      </c>
      <c r="BH200" s="191">
        <f>IF(N200="sníž. přenesená",J200,0)</f>
        <v>0</v>
      </c>
      <c r="BI200" s="191">
        <f>IF(N200="nulová",J200,0)</f>
        <v>0</v>
      </c>
      <c r="BJ200" s="18" t="s">
        <v>79</v>
      </c>
      <c r="BK200" s="191">
        <f>ROUND(I200*H200,2)</f>
        <v>0</v>
      </c>
      <c r="BL200" s="18" t="s">
        <v>234</v>
      </c>
      <c r="BM200" s="190" t="s">
        <v>651</v>
      </c>
    </row>
    <row r="201" spans="1:65" s="2" customFormat="1" ht="10.199999999999999">
      <c r="A201" s="35"/>
      <c r="B201" s="36"/>
      <c r="C201" s="37"/>
      <c r="D201" s="192" t="s">
        <v>141</v>
      </c>
      <c r="E201" s="37"/>
      <c r="F201" s="193" t="s">
        <v>652</v>
      </c>
      <c r="G201" s="37"/>
      <c r="H201" s="37"/>
      <c r="I201" s="194"/>
      <c r="J201" s="37"/>
      <c r="K201" s="37"/>
      <c r="L201" s="40"/>
      <c r="M201" s="195"/>
      <c r="N201" s="196"/>
      <c r="O201" s="65"/>
      <c r="P201" s="65"/>
      <c r="Q201" s="65"/>
      <c r="R201" s="65"/>
      <c r="S201" s="65"/>
      <c r="T201" s="66"/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T201" s="18" t="s">
        <v>141</v>
      </c>
      <c r="AU201" s="18" t="s">
        <v>81</v>
      </c>
    </row>
    <row r="202" spans="1:65" s="2" customFormat="1" ht="16.5" customHeight="1">
      <c r="A202" s="35"/>
      <c r="B202" s="36"/>
      <c r="C202" s="179" t="s">
        <v>340</v>
      </c>
      <c r="D202" s="179" t="s">
        <v>134</v>
      </c>
      <c r="E202" s="180" t="s">
        <v>653</v>
      </c>
      <c r="F202" s="181" t="s">
        <v>654</v>
      </c>
      <c r="G202" s="182" t="s">
        <v>480</v>
      </c>
      <c r="H202" s="183">
        <v>1</v>
      </c>
      <c r="I202" s="184"/>
      <c r="J202" s="185">
        <f>ROUND(I202*H202,2)</f>
        <v>0</v>
      </c>
      <c r="K202" s="181" t="s">
        <v>138</v>
      </c>
      <c r="L202" s="40"/>
      <c r="M202" s="186" t="s">
        <v>19</v>
      </c>
      <c r="N202" s="187" t="s">
        <v>43</v>
      </c>
      <c r="O202" s="65"/>
      <c r="P202" s="188">
        <f>O202*H202</f>
        <v>0</v>
      </c>
      <c r="Q202" s="188">
        <v>0</v>
      </c>
      <c r="R202" s="188">
        <f>Q202*H202</f>
        <v>0</v>
      </c>
      <c r="S202" s="188">
        <v>2.4E-2</v>
      </c>
      <c r="T202" s="189">
        <f>S202*H202</f>
        <v>2.4E-2</v>
      </c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R202" s="190" t="s">
        <v>234</v>
      </c>
      <c r="AT202" s="190" t="s">
        <v>134</v>
      </c>
      <c r="AU202" s="190" t="s">
        <v>81</v>
      </c>
      <c r="AY202" s="18" t="s">
        <v>132</v>
      </c>
      <c r="BE202" s="191">
        <f>IF(N202="základní",J202,0)</f>
        <v>0</v>
      </c>
      <c r="BF202" s="191">
        <f>IF(N202="snížená",J202,0)</f>
        <v>0</v>
      </c>
      <c r="BG202" s="191">
        <f>IF(N202="zákl. přenesená",J202,0)</f>
        <v>0</v>
      </c>
      <c r="BH202" s="191">
        <f>IF(N202="sníž. přenesená",J202,0)</f>
        <v>0</v>
      </c>
      <c r="BI202" s="191">
        <f>IF(N202="nulová",J202,0)</f>
        <v>0</v>
      </c>
      <c r="BJ202" s="18" t="s">
        <v>79</v>
      </c>
      <c r="BK202" s="191">
        <f>ROUND(I202*H202,2)</f>
        <v>0</v>
      </c>
      <c r="BL202" s="18" t="s">
        <v>234</v>
      </c>
      <c r="BM202" s="190" t="s">
        <v>655</v>
      </c>
    </row>
    <row r="203" spans="1:65" s="2" customFormat="1" ht="10.199999999999999">
      <c r="A203" s="35"/>
      <c r="B203" s="36"/>
      <c r="C203" s="37"/>
      <c r="D203" s="192" t="s">
        <v>141</v>
      </c>
      <c r="E203" s="37"/>
      <c r="F203" s="193" t="s">
        <v>656</v>
      </c>
      <c r="G203" s="37"/>
      <c r="H203" s="37"/>
      <c r="I203" s="194"/>
      <c r="J203" s="37"/>
      <c r="K203" s="37"/>
      <c r="L203" s="40"/>
      <c r="M203" s="195"/>
      <c r="N203" s="196"/>
      <c r="O203" s="65"/>
      <c r="P203" s="65"/>
      <c r="Q203" s="65"/>
      <c r="R203" s="65"/>
      <c r="S203" s="65"/>
      <c r="T203" s="66"/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T203" s="18" t="s">
        <v>141</v>
      </c>
      <c r="AU203" s="18" t="s">
        <v>81</v>
      </c>
    </row>
    <row r="204" spans="1:65" s="2" customFormat="1" ht="16.5" customHeight="1">
      <c r="A204" s="35"/>
      <c r="B204" s="36"/>
      <c r="C204" s="179" t="s">
        <v>346</v>
      </c>
      <c r="D204" s="179" t="s">
        <v>134</v>
      </c>
      <c r="E204" s="180" t="s">
        <v>657</v>
      </c>
      <c r="F204" s="181" t="s">
        <v>658</v>
      </c>
      <c r="G204" s="182" t="s">
        <v>197</v>
      </c>
      <c r="H204" s="183">
        <v>101.7</v>
      </c>
      <c r="I204" s="184"/>
      <c r="J204" s="185">
        <f>ROUND(I204*H204,2)</f>
        <v>0</v>
      </c>
      <c r="K204" s="181" t="s">
        <v>138</v>
      </c>
      <c r="L204" s="40"/>
      <c r="M204" s="186" t="s">
        <v>19</v>
      </c>
      <c r="N204" s="187" t="s">
        <v>43</v>
      </c>
      <c r="O204" s="65"/>
      <c r="P204" s="188">
        <f>O204*H204</f>
        <v>0</v>
      </c>
      <c r="Q204" s="188">
        <v>0</v>
      </c>
      <c r="R204" s="188">
        <f>Q204*H204</f>
        <v>0</v>
      </c>
      <c r="S204" s="188">
        <v>8.9999999999999993E-3</v>
      </c>
      <c r="T204" s="189">
        <f>S204*H204</f>
        <v>0.9153</v>
      </c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R204" s="190" t="s">
        <v>234</v>
      </c>
      <c r="AT204" s="190" t="s">
        <v>134</v>
      </c>
      <c r="AU204" s="190" t="s">
        <v>81</v>
      </c>
      <c r="AY204" s="18" t="s">
        <v>132</v>
      </c>
      <c r="BE204" s="191">
        <f>IF(N204="základní",J204,0)</f>
        <v>0</v>
      </c>
      <c r="BF204" s="191">
        <f>IF(N204="snížená",J204,0)</f>
        <v>0</v>
      </c>
      <c r="BG204" s="191">
        <f>IF(N204="zákl. přenesená",J204,0)</f>
        <v>0</v>
      </c>
      <c r="BH204" s="191">
        <f>IF(N204="sníž. přenesená",J204,0)</f>
        <v>0</v>
      </c>
      <c r="BI204" s="191">
        <f>IF(N204="nulová",J204,0)</f>
        <v>0</v>
      </c>
      <c r="BJ204" s="18" t="s">
        <v>79</v>
      </c>
      <c r="BK204" s="191">
        <f>ROUND(I204*H204,2)</f>
        <v>0</v>
      </c>
      <c r="BL204" s="18" t="s">
        <v>234</v>
      </c>
      <c r="BM204" s="190" t="s">
        <v>659</v>
      </c>
    </row>
    <row r="205" spans="1:65" s="2" customFormat="1" ht="10.199999999999999">
      <c r="A205" s="35"/>
      <c r="B205" s="36"/>
      <c r="C205" s="37"/>
      <c r="D205" s="192" t="s">
        <v>141</v>
      </c>
      <c r="E205" s="37"/>
      <c r="F205" s="193" t="s">
        <v>660</v>
      </c>
      <c r="G205" s="37"/>
      <c r="H205" s="37"/>
      <c r="I205" s="194"/>
      <c r="J205" s="37"/>
      <c r="K205" s="37"/>
      <c r="L205" s="40"/>
      <c r="M205" s="195"/>
      <c r="N205" s="196"/>
      <c r="O205" s="65"/>
      <c r="P205" s="65"/>
      <c r="Q205" s="65"/>
      <c r="R205" s="65"/>
      <c r="S205" s="65"/>
      <c r="T205" s="66"/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T205" s="18" t="s">
        <v>141</v>
      </c>
      <c r="AU205" s="18" t="s">
        <v>81</v>
      </c>
    </row>
    <row r="206" spans="1:65" s="14" customFormat="1" ht="10.199999999999999">
      <c r="B206" s="208"/>
      <c r="C206" s="209"/>
      <c r="D206" s="199" t="s">
        <v>143</v>
      </c>
      <c r="E206" s="210" t="s">
        <v>19</v>
      </c>
      <c r="F206" s="211" t="s">
        <v>661</v>
      </c>
      <c r="G206" s="209"/>
      <c r="H206" s="212">
        <v>102.8</v>
      </c>
      <c r="I206" s="213"/>
      <c r="J206" s="209"/>
      <c r="K206" s="209"/>
      <c r="L206" s="214"/>
      <c r="M206" s="215"/>
      <c r="N206" s="216"/>
      <c r="O206" s="216"/>
      <c r="P206" s="216"/>
      <c r="Q206" s="216"/>
      <c r="R206" s="216"/>
      <c r="S206" s="216"/>
      <c r="T206" s="217"/>
      <c r="AT206" s="218" t="s">
        <v>143</v>
      </c>
      <c r="AU206" s="218" t="s">
        <v>81</v>
      </c>
      <c r="AV206" s="14" t="s">
        <v>81</v>
      </c>
      <c r="AW206" s="14" t="s">
        <v>33</v>
      </c>
      <c r="AX206" s="14" t="s">
        <v>72</v>
      </c>
      <c r="AY206" s="218" t="s">
        <v>132</v>
      </c>
    </row>
    <row r="207" spans="1:65" s="14" customFormat="1" ht="10.199999999999999">
      <c r="B207" s="208"/>
      <c r="C207" s="209"/>
      <c r="D207" s="199" t="s">
        <v>143</v>
      </c>
      <c r="E207" s="210" t="s">
        <v>19</v>
      </c>
      <c r="F207" s="211" t="s">
        <v>662</v>
      </c>
      <c r="G207" s="209"/>
      <c r="H207" s="212">
        <v>-1.1000000000000001</v>
      </c>
      <c r="I207" s="213"/>
      <c r="J207" s="209"/>
      <c r="K207" s="209"/>
      <c r="L207" s="214"/>
      <c r="M207" s="215"/>
      <c r="N207" s="216"/>
      <c r="O207" s="216"/>
      <c r="P207" s="216"/>
      <c r="Q207" s="216"/>
      <c r="R207" s="216"/>
      <c r="S207" s="216"/>
      <c r="T207" s="217"/>
      <c r="AT207" s="218" t="s">
        <v>143</v>
      </c>
      <c r="AU207" s="218" t="s">
        <v>81</v>
      </c>
      <c r="AV207" s="14" t="s">
        <v>81</v>
      </c>
      <c r="AW207" s="14" t="s">
        <v>33</v>
      </c>
      <c r="AX207" s="14" t="s">
        <v>72</v>
      </c>
      <c r="AY207" s="218" t="s">
        <v>132</v>
      </c>
    </row>
    <row r="208" spans="1:65" s="15" customFormat="1" ht="10.199999999999999">
      <c r="B208" s="219"/>
      <c r="C208" s="220"/>
      <c r="D208" s="199" t="s">
        <v>143</v>
      </c>
      <c r="E208" s="221" t="s">
        <v>19</v>
      </c>
      <c r="F208" s="222" t="s">
        <v>192</v>
      </c>
      <c r="G208" s="220"/>
      <c r="H208" s="223">
        <v>101.7</v>
      </c>
      <c r="I208" s="224"/>
      <c r="J208" s="220"/>
      <c r="K208" s="220"/>
      <c r="L208" s="225"/>
      <c r="M208" s="226"/>
      <c r="N208" s="227"/>
      <c r="O208" s="227"/>
      <c r="P208" s="227"/>
      <c r="Q208" s="227"/>
      <c r="R208" s="227"/>
      <c r="S208" s="227"/>
      <c r="T208" s="228"/>
      <c r="AT208" s="229" t="s">
        <v>143</v>
      </c>
      <c r="AU208" s="229" t="s">
        <v>81</v>
      </c>
      <c r="AV208" s="15" t="s">
        <v>139</v>
      </c>
      <c r="AW208" s="15" t="s">
        <v>33</v>
      </c>
      <c r="AX208" s="15" t="s">
        <v>79</v>
      </c>
      <c r="AY208" s="229" t="s">
        <v>132</v>
      </c>
    </row>
    <row r="209" spans="1:65" s="2" customFormat="1" ht="16.5" customHeight="1">
      <c r="A209" s="35"/>
      <c r="B209" s="36"/>
      <c r="C209" s="179" t="s">
        <v>354</v>
      </c>
      <c r="D209" s="179" t="s">
        <v>134</v>
      </c>
      <c r="E209" s="180" t="s">
        <v>663</v>
      </c>
      <c r="F209" s="181" t="s">
        <v>664</v>
      </c>
      <c r="G209" s="182" t="s">
        <v>424</v>
      </c>
      <c r="H209" s="183">
        <v>5189.7299999999996</v>
      </c>
      <c r="I209" s="184"/>
      <c r="J209" s="185">
        <f>ROUND(I209*H209,2)</f>
        <v>0</v>
      </c>
      <c r="K209" s="181" t="s">
        <v>138</v>
      </c>
      <c r="L209" s="40"/>
      <c r="M209" s="186" t="s">
        <v>19</v>
      </c>
      <c r="N209" s="187" t="s">
        <v>43</v>
      </c>
      <c r="O209" s="65"/>
      <c r="P209" s="188">
        <f>O209*H209</f>
        <v>0</v>
      </c>
      <c r="Q209" s="188">
        <v>0</v>
      </c>
      <c r="R209" s="188">
        <f>Q209*H209</f>
        <v>0</v>
      </c>
      <c r="S209" s="188">
        <v>1E-3</v>
      </c>
      <c r="T209" s="189">
        <f>S209*H209</f>
        <v>5.18973</v>
      </c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R209" s="190" t="s">
        <v>234</v>
      </c>
      <c r="AT209" s="190" t="s">
        <v>134</v>
      </c>
      <c r="AU209" s="190" t="s">
        <v>81</v>
      </c>
      <c r="AY209" s="18" t="s">
        <v>132</v>
      </c>
      <c r="BE209" s="191">
        <f>IF(N209="základní",J209,0)</f>
        <v>0</v>
      </c>
      <c r="BF209" s="191">
        <f>IF(N209="snížená",J209,0)</f>
        <v>0</v>
      </c>
      <c r="BG209" s="191">
        <f>IF(N209="zákl. přenesená",J209,0)</f>
        <v>0</v>
      </c>
      <c r="BH209" s="191">
        <f>IF(N209="sníž. přenesená",J209,0)</f>
        <v>0</v>
      </c>
      <c r="BI209" s="191">
        <f>IF(N209="nulová",J209,0)</f>
        <v>0</v>
      </c>
      <c r="BJ209" s="18" t="s">
        <v>79</v>
      </c>
      <c r="BK209" s="191">
        <f>ROUND(I209*H209,2)</f>
        <v>0</v>
      </c>
      <c r="BL209" s="18" t="s">
        <v>234</v>
      </c>
      <c r="BM209" s="190" t="s">
        <v>665</v>
      </c>
    </row>
    <row r="210" spans="1:65" s="2" customFormat="1" ht="10.199999999999999">
      <c r="A210" s="35"/>
      <c r="B210" s="36"/>
      <c r="C210" s="37"/>
      <c r="D210" s="192" t="s">
        <v>141</v>
      </c>
      <c r="E210" s="37"/>
      <c r="F210" s="193" t="s">
        <v>666</v>
      </c>
      <c r="G210" s="37"/>
      <c r="H210" s="37"/>
      <c r="I210" s="194"/>
      <c r="J210" s="37"/>
      <c r="K210" s="37"/>
      <c r="L210" s="40"/>
      <c r="M210" s="195"/>
      <c r="N210" s="196"/>
      <c r="O210" s="65"/>
      <c r="P210" s="65"/>
      <c r="Q210" s="65"/>
      <c r="R210" s="65"/>
      <c r="S210" s="65"/>
      <c r="T210" s="66"/>
      <c r="U210" s="35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  <c r="AT210" s="18" t="s">
        <v>141</v>
      </c>
      <c r="AU210" s="18" t="s">
        <v>81</v>
      </c>
    </row>
    <row r="211" spans="1:65" s="13" customFormat="1" ht="10.199999999999999">
      <c r="B211" s="197"/>
      <c r="C211" s="198"/>
      <c r="D211" s="199" t="s">
        <v>143</v>
      </c>
      <c r="E211" s="200" t="s">
        <v>19</v>
      </c>
      <c r="F211" s="201" t="s">
        <v>543</v>
      </c>
      <c r="G211" s="198"/>
      <c r="H211" s="200" t="s">
        <v>19</v>
      </c>
      <c r="I211" s="202"/>
      <c r="J211" s="198"/>
      <c r="K211" s="198"/>
      <c r="L211" s="203"/>
      <c r="M211" s="204"/>
      <c r="N211" s="205"/>
      <c r="O211" s="205"/>
      <c r="P211" s="205"/>
      <c r="Q211" s="205"/>
      <c r="R211" s="205"/>
      <c r="S211" s="205"/>
      <c r="T211" s="206"/>
      <c r="AT211" s="207" t="s">
        <v>143</v>
      </c>
      <c r="AU211" s="207" t="s">
        <v>81</v>
      </c>
      <c r="AV211" s="13" t="s">
        <v>79</v>
      </c>
      <c r="AW211" s="13" t="s">
        <v>33</v>
      </c>
      <c r="AX211" s="13" t="s">
        <v>72</v>
      </c>
      <c r="AY211" s="207" t="s">
        <v>132</v>
      </c>
    </row>
    <row r="212" spans="1:65" s="13" customFormat="1" ht="10.199999999999999">
      <c r="B212" s="197"/>
      <c r="C212" s="198"/>
      <c r="D212" s="199" t="s">
        <v>143</v>
      </c>
      <c r="E212" s="200" t="s">
        <v>19</v>
      </c>
      <c r="F212" s="201" t="s">
        <v>667</v>
      </c>
      <c r="G212" s="198"/>
      <c r="H212" s="200" t="s">
        <v>19</v>
      </c>
      <c r="I212" s="202"/>
      <c r="J212" s="198"/>
      <c r="K212" s="198"/>
      <c r="L212" s="203"/>
      <c r="M212" s="204"/>
      <c r="N212" s="205"/>
      <c r="O212" s="205"/>
      <c r="P212" s="205"/>
      <c r="Q212" s="205"/>
      <c r="R212" s="205"/>
      <c r="S212" s="205"/>
      <c r="T212" s="206"/>
      <c r="AT212" s="207" t="s">
        <v>143</v>
      </c>
      <c r="AU212" s="207" t="s">
        <v>81</v>
      </c>
      <c r="AV212" s="13" t="s">
        <v>79</v>
      </c>
      <c r="AW212" s="13" t="s">
        <v>33</v>
      </c>
      <c r="AX212" s="13" t="s">
        <v>72</v>
      </c>
      <c r="AY212" s="207" t="s">
        <v>132</v>
      </c>
    </row>
    <row r="213" spans="1:65" s="14" customFormat="1" ht="10.199999999999999">
      <c r="B213" s="208"/>
      <c r="C213" s="209"/>
      <c r="D213" s="199" t="s">
        <v>143</v>
      </c>
      <c r="E213" s="210" t="s">
        <v>19</v>
      </c>
      <c r="F213" s="211" t="s">
        <v>668</v>
      </c>
      <c r="G213" s="209"/>
      <c r="H213" s="212">
        <v>1440.6</v>
      </c>
      <c r="I213" s="213"/>
      <c r="J213" s="209"/>
      <c r="K213" s="209"/>
      <c r="L213" s="214"/>
      <c r="M213" s="215"/>
      <c r="N213" s="216"/>
      <c r="O213" s="216"/>
      <c r="P213" s="216"/>
      <c r="Q213" s="216"/>
      <c r="R213" s="216"/>
      <c r="S213" s="216"/>
      <c r="T213" s="217"/>
      <c r="AT213" s="218" t="s">
        <v>143</v>
      </c>
      <c r="AU213" s="218" t="s">
        <v>81</v>
      </c>
      <c r="AV213" s="14" t="s">
        <v>81</v>
      </c>
      <c r="AW213" s="14" t="s">
        <v>33</v>
      </c>
      <c r="AX213" s="14" t="s">
        <v>72</v>
      </c>
      <c r="AY213" s="218" t="s">
        <v>132</v>
      </c>
    </row>
    <row r="214" spans="1:65" s="13" customFormat="1" ht="10.199999999999999">
      <c r="B214" s="197"/>
      <c r="C214" s="198"/>
      <c r="D214" s="199" t="s">
        <v>143</v>
      </c>
      <c r="E214" s="200" t="s">
        <v>19</v>
      </c>
      <c r="F214" s="201" t="s">
        <v>669</v>
      </c>
      <c r="G214" s="198"/>
      <c r="H214" s="200" t="s">
        <v>19</v>
      </c>
      <c r="I214" s="202"/>
      <c r="J214" s="198"/>
      <c r="K214" s="198"/>
      <c r="L214" s="203"/>
      <c r="M214" s="204"/>
      <c r="N214" s="205"/>
      <c r="O214" s="205"/>
      <c r="P214" s="205"/>
      <c r="Q214" s="205"/>
      <c r="R214" s="205"/>
      <c r="S214" s="205"/>
      <c r="T214" s="206"/>
      <c r="AT214" s="207" t="s">
        <v>143</v>
      </c>
      <c r="AU214" s="207" t="s">
        <v>81</v>
      </c>
      <c r="AV214" s="13" t="s">
        <v>79</v>
      </c>
      <c r="AW214" s="13" t="s">
        <v>33</v>
      </c>
      <c r="AX214" s="13" t="s">
        <v>72</v>
      </c>
      <c r="AY214" s="207" t="s">
        <v>132</v>
      </c>
    </row>
    <row r="215" spans="1:65" s="14" customFormat="1" ht="10.199999999999999">
      <c r="B215" s="208"/>
      <c r="C215" s="209"/>
      <c r="D215" s="199" t="s">
        <v>143</v>
      </c>
      <c r="E215" s="210" t="s">
        <v>19</v>
      </c>
      <c r="F215" s="211" t="s">
        <v>670</v>
      </c>
      <c r="G215" s="209"/>
      <c r="H215" s="212">
        <v>1068.48</v>
      </c>
      <c r="I215" s="213"/>
      <c r="J215" s="209"/>
      <c r="K215" s="209"/>
      <c r="L215" s="214"/>
      <c r="M215" s="215"/>
      <c r="N215" s="216"/>
      <c r="O215" s="216"/>
      <c r="P215" s="216"/>
      <c r="Q215" s="216"/>
      <c r="R215" s="216"/>
      <c r="S215" s="216"/>
      <c r="T215" s="217"/>
      <c r="AT215" s="218" t="s">
        <v>143</v>
      </c>
      <c r="AU215" s="218" t="s">
        <v>81</v>
      </c>
      <c r="AV215" s="14" t="s">
        <v>81</v>
      </c>
      <c r="AW215" s="14" t="s">
        <v>33</v>
      </c>
      <c r="AX215" s="14" t="s">
        <v>72</v>
      </c>
      <c r="AY215" s="218" t="s">
        <v>132</v>
      </c>
    </row>
    <row r="216" spans="1:65" s="13" customFormat="1" ht="10.199999999999999">
      <c r="B216" s="197"/>
      <c r="C216" s="198"/>
      <c r="D216" s="199" t="s">
        <v>143</v>
      </c>
      <c r="E216" s="200" t="s">
        <v>19</v>
      </c>
      <c r="F216" s="201" t="s">
        <v>671</v>
      </c>
      <c r="G216" s="198"/>
      <c r="H216" s="200" t="s">
        <v>19</v>
      </c>
      <c r="I216" s="202"/>
      <c r="J216" s="198"/>
      <c r="K216" s="198"/>
      <c r="L216" s="203"/>
      <c r="M216" s="204"/>
      <c r="N216" s="205"/>
      <c r="O216" s="205"/>
      <c r="P216" s="205"/>
      <c r="Q216" s="205"/>
      <c r="R216" s="205"/>
      <c r="S216" s="205"/>
      <c r="T216" s="206"/>
      <c r="AT216" s="207" t="s">
        <v>143</v>
      </c>
      <c r="AU216" s="207" t="s">
        <v>81</v>
      </c>
      <c r="AV216" s="13" t="s">
        <v>79</v>
      </c>
      <c r="AW216" s="13" t="s">
        <v>33</v>
      </c>
      <c r="AX216" s="13" t="s">
        <v>72</v>
      </c>
      <c r="AY216" s="207" t="s">
        <v>132</v>
      </c>
    </row>
    <row r="217" spans="1:65" s="14" customFormat="1" ht="20.399999999999999">
      <c r="B217" s="208"/>
      <c r="C217" s="209"/>
      <c r="D217" s="199" t="s">
        <v>143</v>
      </c>
      <c r="E217" s="210" t="s">
        <v>19</v>
      </c>
      <c r="F217" s="211" t="s">
        <v>672</v>
      </c>
      <c r="G217" s="209"/>
      <c r="H217" s="212">
        <v>1975.05</v>
      </c>
      <c r="I217" s="213"/>
      <c r="J217" s="209"/>
      <c r="K217" s="209"/>
      <c r="L217" s="214"/>
      <c r="M217" s="215"/>
      <c r="N217" s="216"/>
      <c r="O217" s="216"/>
      <c r="P217" s="216"/>
      <c r="Q217" s="216"/>
      <c r="R217" s="216"/>
      <c r="S217" s="216"/>
      <c r="T217" s="217"/>
      <c r="AT217" s="218" t="s">
        <v>143</v>
      </c>
      <c r="AU217" s="218" t="s">
        <v>81</v>
      </c>
      <c r="AV217" s="14" t="s">
        <v>81</v>
      </c>
      <c r="AW217" s="14" t="s">
        <v>33</v>
      </c>
      <c r="AX217" s="14" t="s">
        <v>72</v>
      </c>
      <c r="AY217" s="218" t="s">
        <v>132</v>
      </c>
    </row>
    <row r="218" spans="1:65" s="13" customFormat="1" ht="10.199999999999999">
      <c r="B218" s="197"/>
      <c r="C218" s="198"/>
      <c r="D218" s="199" t="s">
        <v>143</v>
      </c>
      <c r="E218" s="200" t="s">
        <v>19</v>
      </c>
      <c r="F218" s="201" t="s">
        <v>673</v>
      </c>
      <c r="G218" s="198"/>
      <c r="H218" s="200" t="s">
        <v>19</v>
      </c>
      <c r="I218" s="202"/>
      <c r="J218" s="198"/>
      <c r="K218" s="198"/>
      <c r="L218" s="203"/>
      <c r="M218" s="204"/>
      <c r="N218" s="205"/>
      <c r="O218" s="205"/>
      <c r="P218" s="205"/>
      <c r="Q218" s="205"/>
      <c r="R218" s="205"/>
      <c r="S218" s="205"/>
      <c r="T218" s="206"/>
      <c r="AT218" s="207" t="s">
        <v>143</v>
      </c>
      <c r="AU218" s="207" t="s">
        <v>81</v>
      </c>
      <c r="AV218" s="13" t="s">
        <v>79</v>
      </c>
      <c r="AW218" s="13" t="s">
        <v>33</v>
      </c>
      <c r="AX218" s="13" t="s">
        <v>72</v>
      </c>
      <c r="AY218" s="207" t="s">
        <v>132</v>
      </c>
    </row>
    <row r="219" spans="1:65" s="14" customFormat="1" ht="10.199999999999999">
      <c r="B219" s="208"/>
      <c r="C219" s="209"/>
      <c r="D219" s="199" t="s">
        <v>143</v>
      </c>
      <c r="E219" s="210" t="s">
        <v>19</v>
      </c>
      <c r="F219" s="211" t="s">
        <v>674</v>
      </c>
      <c r="G219" s="209"/>
      <c r="H219" s="212">
        <v>705.6</v>
      </c>
      <c r="I219" s="213"/>
      <c r="J219" s="209"/>
      <c r="K219" s="209"/>
      <c r="L219" s="214"/>
      <c r="M219" s="215"/>
      <c r="N219" s="216"/>
      <c r="O219" s="216"/>
      <c r="P219" s="216"/>
      <c r="Q219" s="216"/>
      <c r="R219" s="216"/>
      <c r="S219" s="216"/>
      <c r="T219" s="217"/>
      <c r="AT219" s="218" t="s">
        <v>143</v>
      </c>
      <c r="AU219" s="218" t="s">
        <v>81</v>
      </c>
      <c r="AV219" s="14" t="s">
        <v>81</v>
      </c>
      <c r="AW219" s="14" t="s">
        <v>33</v>
      </c>
      <c r="AX219" s="14" t="s">
        <v>72</v>
      </c>
      <c r="AY219" s="218" t="s">
        <v>132</v>
      </c>
    </row>
    <row r="220" spans="1:65" s="15" customFormat="1" ht="10.199999999999999">
      <c r="B220" s="219"/>
      <c r="C220" s="220"/>
      <c r="D220" s="199" t="s">
        <v>143</v>
      </c>
      <c r="E220" s="221" t="s">
        <v>19</v>
      </c>
      <c r="F220" s="222" t="s">
        <v>192</v>
      </c>
      <c r="G220" s="220"/>
      <c r="H220" s="223">
        <v>5189.7299999999996</v>
      </c>
      <c r="I220" s="224"/>
      <c r="J220" s="220"/>
      <c r="K220" s="220"/>
      <c r="L220" s="225"/>
      <c r="M220" s="245"/>
      <c r="N220" s="246"/>
      <c r="O220" s="246"/>
      <c r="P220" s="246"/>
      <c r="Q220" s="246"/>
      <c r="R220" s="246"/>
      <c r="S220" s="246"/>
      <c r="T220" s="247"/>
      <c r="AT220" s="229" t="s">
        <v>143</v>
      </c>
      <c r="AU220" s="229" t="s">
        <v>81</v>
      </c>
      <c r="AV220" s="15" t="s">
        <v>139</v>
      </c>
      <c r="AW220" s="15" t="s">
        <v>33</v>
      </c>
      <c r="AX220" s="15" t="s">
        <v>79</v>
      </c>
      <c r="AY220" s="229" t="s">
        <v>132</v>
      </c>
    </row>
    <row r="221" spans="1:65" s="2" customFormat="1" ht="6.9" customHeight="1">
      <c r="A221" s="35"/>
      <c r="B221" s="48"/>
      <c r="C221" s="49"/>
      <c r="D221" s="49"/>
      <c r="E221" s="49"/>
      <c r="F221" s="49"/>
      <c r="G221" s="49"/>
      <c r="H221" s="49"/>
      <c r="I221" s="49"/>
      <c r="J221" s="49"/>
      <c r="K221" s="49"/>
      <c r="L221" s="40"/>
      <c r="M221" s="35"/>
      <c r="O221" s="35"/>
      <c r="P221" s="35"/>
      <c r="Q221" s="35"/>
      <c r="R221" s="35"/>
      <c r="S221" s="35"/>
      <c r="T221" s="35"/>
      <c r="U221" s="35"/>
      <c r="V221" s="35"/>
      <c r="W221" s="35"/>
      <c r="X221" s="35"/>
      <c r="Y221" s="35"/>
      <c r="Z221" s="35"/>
      <c r="AA221" s="35"/>
      <c r="AB221" s="35"/>
      <c r="AC221" s="35"/>
      <c r="AD221" s="35"/>
      <c r="AE221" s="35"/>
    </row>
  </sheetData>
  <sheetProtection algorithmName="SHA-512" hashValue="3hl5Cb/z3zNGoQ4suVVxKYkQFPA+1FsWQqK0CCdThOilR+nSIJoE2wr3h4jdkAL586BCRNjLta2zHMppYky0sw==" saltValue="RK9WuzSxeYn3XOxO29HF6jVHyaYeRBgw2+HSU9y17UBQHqcE2SfgKvnBMKFWY0nOvELZhIbCsY8ysmgFDEhS+w==" spinCount="100000" sheet="1" objects="1" scenarios="1" formatColumns="0" formatRows="0" autoFilter="0"/>
  <autoFilter ref="C95:K220"/>
  <mergeCells count="12">
    <mergeCell ref="E88:H88"/>
    <mergeCell ref="L2:V2"/>
    <mergeCell ref="E50:H50"/>
    <mergeCell ref="E52:H52"/>
    <mergeCell ref="E54:H54"/>
    <mergeCell ref="E84:H84"/>
    <mergeCell ref="E86:H86"/>
    <mergeCell ref="E7:H7"/>
    <mergeCell ref="E9:H9"/>
    <mergeCell ref="E11:H11"/>
    <mergeCell ref="E20:H20"/>
    <mergeCell ref="E29:H29"/>
  </mergeCells>
  <hyperlinks>
    <hyperlink ref="F100" r:id="rId1"/>
    <hyperlink ref="F106" r:id="rId2"/>
    <hyperlink ref="F111" r:id="rId3"/>
    <hyperlink ref="F114" r:id="rId4"/>
    <hyperlink ref="F119" r:id="rId5"/>
    <hyperlink ref="F126" r:id="rId6"/>
    <hyperlink ref="F129" r:id="rId7"/>
    <hyperlink ref="F131" r:id="rId8"/>
    <hyperlink ref="F135" r:id="rId9"/>
    <hyperlink ref="F141" r:id="rId10"/>
    <hyperlink ref="F144" r:id="rId11"/>
    <hyperlink ref="F147" r:id="rId12"/>
    <hyperlink ref="F149" r:id="rId13"/>
    <hyperlink ref="F151" r:id="rId14"/>
    <hyperlink ref="F153" r:id="rId15"/>
    <hyperlink ref="F155" r:id="rId16"/>
    <hyperlink ref="F158" r:id="rId17"/>
    <hyperlink ref="F160" r:id="rId18"/>
    <hyperlink ref="F162" r:id="rId19"/>
    <hyperlink ref="F164" r:id="rId20"/>
    <hyperlink ref="F166" r:id="rId21"/>
    <hyperlink ref="F168" r:id="rId22"/>
    <hyperlink ref="F171" r:id="rId23"/>
    <hyperlink ref="F175" r:id="rId24"/>
    <hyperlink ref="F182" r:id="rId25"/>
    <hyperlink ref="F185" r:id="rId26"/>
    <hyperlink ref="F196" r:id="rId27"/>
    <hyperlink ref="F198" r:id="rId28"/>
    <hyperlink ref="F201" r:id="rId29"/>
    <hyperlink ref="F203" r:id="rId30"/>
    <hyperlink ref="F205" r:id="rId31"/>
    <hyperlink ref="F210" r:id="rId32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3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02"/>
  <sheetViews>
    <sheetView showGridLines="0" workbookViewId="0"/>
  </sheetViews>
  <sheetFormatPr defaultRowHeight="14.4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100.85546875" style="1" customWidth="1"/>
    <col min="7" max="7" width="7.42578125" style="1" customWidth="1"/>
    <col min="8" max="8" width="14" style="1" customWidth="1"/>
    <col min="9" max="9" width="15.85546875" style="1" customWidth="1"/>
    <col min="10" max="11" width="22.28515625" style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372"/>
      <c r="M2" s="372"/>
      <c r="N2" s="372"/>
      <c r="O2" s="372"/>
      <c r="P2" s="372"/>
      <c r="Q2" s="372"/>
      <c r="R2" s="372"/>
      <c r="S2" s="372"/>
      <c r="T2" s="372"/>
      <c r="U2" s="372"/>
      <c r="V2" s="372"/>
      <c r="AT2" s="18" t="s">
        <v>96</v>
      </c>
    </row>
    <row r="3" spans="1:46" s="1" customFormat="1" ht="6.9" customHeight="1">
      <c r="B3" s="109"/>
      <c r="C3" s="110"/>
      <c r="D3" s="110"/>
      <c r="E3" s="110"/>
      <c r="F3" s="110"/>
      <c r="G3" s="110"/>
      <c r="H3" s="110"/>
      <c r="I3" s="110"/>
      <c r="J3" s="110"/>
      <c r="K3" s="110"/>
      <c r="L3" s="21"/>
      <c r="AT3" s="18" t="s">
        <v>81</v>
      </c>
    </row>
    <row r="4" spans="1:46" s="1" customFormat="1" ht="24.9" customHeight="1">
      <c r="B4" s="21"/>
      <c r="D4" s="111" t="s">
        <v>97</v>
      </c>
      <c r="L4" s="21"/>
      <c r="M4" s="112" t="s">
        <v>10</v>
      </c>
      <c r="AT4" s="18" t="s">
        <v>4</v>
      </c>
    </row>
    <row r="5" spans="1:46" s="1" customFormat="1" ht="6.9" customHeight="1">
      <c r="B5" s="21"/>
      <c r="L5" s="21"/>
    </row>
    <row r="6" spans="1:46" s="1" customFormat="1" ht="12" customHeight="1">
      <c r="B6" s="21"/>
      <c r="D6" s="113" t="s">
        <v>16</v>
      </c>
      <c r="L6" s="21"/>
    </row>
    <row r="7" spans="1:46" s="1" customFormat="1" ht="16.5" customHeight="1">
      <c r="B7" s="21"/>
      <c r="E7" s="373" t="str">
        <f>'Rekapitulace stavby'!K6</f>
        <v>Revitalizace brownfieldu výtopny - východní část, demolice budov</v>
      </c>
      <c r="F7" s="374"/>
      <c r="G7" s="374"/>
      <c r="H7" s="374"/>
      <c r="L7" s="21"/>
    </row>
    <row r="8" spans="1:46" s="1" customFormat="1" ht="12" customHeight="1">
      <c r="B8" s="21"/>
      <c r="D8" s="113" t="s">
        <v>98</v>
      </c>
      <c r="L8" s="21"/>
    </row>
    <row r="9" spans="1:46" s="2" customFormat="1" ht="16.5" customHeight="1">
      <c r="A9" s="35"/>
      <c r="B9" s="40"/>
      <c r="C9" s="35"/>
      <c r="D9" s="35"/>
      <c r="E9" s="373" t="s">
        <v>492</v>
      </c>
      <c r="F9" s="375"/>
      <c r="G9" s="375"/>
      <c r="H9" s="375"/>
      <c r="I9" s="35"/>
      <c r="J9" s="35"/>
      <c r="K9" s="35"/>
      <c r="L9" s="114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2" customHeight="1">
      <c r="A10" s="35"/>
      <c r="B10" s="40"/>
      <c r="C10" s="35"/>
      <c r="D10" s="113" t="s">
        <v>100</v>
      </c>
      <c r="E10" s="35"/>
      <c r="F10" s="35"/>
      <c r="G10" s="35"/>
      <c r="H10" s="35"/>
      <c r="I10" s="35"/>
      <c r="J10" s="35"/>
      <c r="K10" s="35"/>
      <c r="L10" s="114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6.5" customHeight="1">
      <c r="A11" s="35"/>
      <c r="B11" s="40"/>
      <c r="C11" s="35"/>
      <c r="D11" s="35"/>
      <c r="E11" s="376" t="s">
        <v>675</v>
      </c>
      <c r="F11" s="375"/>
      <c r="G11" s="375"/>
      <c r="H11" s="375"/>
      <c r="I11" s="35"/>
      <c r="J11" s="35"/>
      <c r="K11" s="35"/>
      <c r="L11" s="114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0.199999999999999">
      <c r="A12" s="35"/>
      <c r="B12" s="40"/>
      <c r="C12" s="35"/>
      <c r="D12" s="35"/>
      <c r="E12" s="35"/>
      <c r="F12" s="35"/>
      <c r="G12" s="35"/>
      <c r="H12" s="35"/>
      <c r="I12" s="35"/>
      <c r="J12" s="35"/>
      <c r="K12" s="35"/>
      <c r="L12" s="114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2" customHeight="1">
      <c r="A13" s="35"/>
      <c r="B13" s="40"/>
      <c r="C13" s="35"/>
      <c r="D13" s="113" t="s">
        <v>18</v>
      </c>
      <c r="E13" s="35"/>
      <c r="F13" s="104" t="s">
        <v>19</v>
      </c>
      <c r="G13" s="35"/>
      <c r="H13" s="35"/>
      <c r="I13" s="113" t="s">
        <v>20</v>
      </c>
      <c r="J13" s="104" t="s">
        <v>19</v>
      </c>
      <c r="K13" s="35"/>
      <c r="L13" s="114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13" t="s">
        <v>21</v>
      </c>
      <c r="E14" s="35"/>
      <c r="F14" s="104" t="s">
        <v>102</v>
      </c>
      <c r="G14" s="35"/>
      <c r="H14" s="35"/>
      <c r="I14" s="113" t="s">
        <v>23</v>
      </c>
      <c r="J14" s="115" t="str">
        <f>'Rekapitulace stavby'!AN8</f>
        <v>22. 8. 2022</v>
      </c>
      <c r="K14" s="35"/>
      <c r="L14" s="114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0.8" customHeight="1">
      <c r="A15" s="35"/>
      <c r="B15" s="40"/>
      <c r="C15" s="35"/>
      <c r="D15" s="35"/>
      <c r="E15" s="35"/>
      <c r="F15" s="35"/>
      <c r="G15" s="35"/>
      <c r="H15" s="35"/>
      <c r="I15" s="35"/>
      <c r="J15" s="35"/>
      <c r="K15" s="35"/>
      <c r="L15" s="114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12" customHeight="1">
      <c r="A16" s="35"/>
      <c r="B16" s="40"/>
      <c r="C16" s="35"/>
      <c r="D16" s="113" t="s">
        <v>25</v>
      </c>
      <c r="E16" s="35"/>
      <c r="F16" s="35"/>
      <c r="G16" s="35"/>
      <c r="H16" s="35"/>
      <c r="I16" s="113" t="s">
        <v>26</v>
      </c>
      <c r="J16" s="104" t="s">
        <v>19</v>
      </c>
      <c r="K16" s="35"/>
      <c r="L16" s="114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8" customHeight="1">
      <c r="A17" s="35"/>
      <c r="B17" s="40"/>
      <c r="C17" s="35"/>
      <c r="D17" s="35"/>
      <c r="E17" s="104" t="s">
        <v>27</v>
      </c>
      <c r="F17" s="35"/>
      <c r="G17" s="35"/>
      <c r="H17" s="35"/>
      <c r="I17" s="113" t="s">
        <v>28</v>
      </c>
      <c r="J17" s="104" t="s">
        <v>19</v>
      </c>
      <c r="K17" s="35"/>
      <c r="L17" s="114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6.9" customHeight="1">
      <c r="A18" s="35"/>
      <c r="B18" s="40"/>
      <c r="C18" s="35"/>
      <c r="D18" s="35"/>
      <c r="E18" s="35"/>
      <c r="F18" s="35"/>
      <c r="G18" s="35"/>
      <c r="H18" s="35"/>
      <c r="I18" s="35"/>
      <c r="J18" s="35"/>
      <c r="K18" s="35"/>
      <c r="L18" s="114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12" customHeight="1">
      <c r="A19" s="35"/>
      <c r="B19" s="40"/>
      <c r="C19" s="35"/>
      <c r="D19" s="113" t="s">
        <v>29</v>
      </c>
      <c r="E19" s="35"/>
      <c r="F19" s="35"/>
      <c r="G19" s="35"/>
      <c r="H19" s="35"/>
      <c r="I19" s="113" t="s">
        <v>26</v>
      </c>
      <c r="J19" s="31" t="str">
        <f>'Rekapitulace stavby'!AN13</f>
        <v>Vyplň údaj</v>
      </c>
      <c r="K19" s="35"/>
      <c r="L19" s="114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8" customHeight="1">
      <c r="A20" s="35"/>
      <c r="B20" s="40"/>
      <c r="C20" s="35"/>
      <c r="D20" s="35"/>
      <c r="E20" s="377" t="str">
        <f>'Rekapitulace stavby'!E14</f>
        <v>Vyplň údaj</v>
      </c>
      <c r="F20" s="378"/>
      <c r="G20" s="378"/>
      <c r="H20" s="378"/>
      <c r="I20" s="113" t="s">
        <v>28</v>
      </c>
      <c r="J20" s="31" t="str">
        <f>'Rekapitulace stavby'!AN14</f>
        <v>Vyplň údaj</v>
      </c>
      <c r="K20" s="35"/>
      <c r="L20" s="114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6.9" customHeight="1">
      <c r="A21" s="35"/>
      <c r="B21" s="40"/>
      <c r="C21" s="35"/>
      <c r="D21" s="35"/>
      <c r="E21" s="35"/>
      <c r="F21" s="35"/>
      <c r="G21" s="35"/>
      <c r="H21" s="35"/>
      <c r="I21" s="35"/>
      <c r="J21" s="35"/>
      <c r="K21" s="35"/>
      <c r="L21" s="114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12" customHeight="1">
      <c r="A22" s="35"/>
      <c r="B22" s="40"/>
      <c r="C22" s="35"/>
      <c r="D22" s="113" t="s">
        <v>31</v>
      </c>
      <c r="E22" s="35"/>
      <c r="F22" s="35"/>
      <c r="G22" s="35"/>
      <c r="H22" s="35"/>
      <c r="I22" s="113" t="s">
        <v>26</v>
      </c>
      <c r="J22" s="104" t="s">
        <v>19</v>
      </c>
      <c r="K22" s="35"/>
      <c r="L22" s="114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8" customHeight="1">
      <c r="A23" s="35"/>
      <c r="B23" s="40"/>
      <c r="C23" s="35"/>
      <c r="D23" s="35"/>
      <c r="E23" s="104" t="s">
        <v>32</v>
      </c>
      <c r="F23" s="35"/>
      <c r="G23" s="35"/>
      <c r="H23" s="35"/>
      <c r="I23" s="113" t="s">
        <v>28</v>
      </c>
      <c r="J23" s="104" t="s">
        <v>19</v>
      </c>
      <c r="K23" s="35"/>
      <c r="L23" s="114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6.9" customHeight="1">
      <c r="A24" s="35"/>
      <c r="B24" s="40"/>
      <c r="C24" s="35"/>
      <c r="D24" s="35"/>
      <c r="E24" s="35"/>
      <c r="F24" s="35"/>
      <c r="G24" s="35"/>
      <c r="H24" s="35"/>
      <c r="I24" s="35"/>
      <c r="J24" s="35"/>
      <c r="K24" s="35"/>
      <c r="L24" s="114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12" customHeight="1">
      <c r="A25" s="35"/>
      <c r="B25" s="40"/>
      <c r="C25" s="35"/>
      <c r="D25" s="113" t="s">
        <v>34</v>
      </c>
      <c r="E25" s="35"/>
      <c r="F25" s="35"/>
      <c r="G25" s="35"/>
      <c r="H25" s="35"/>
      <c r="I25" s="113" t="s">
        <v>26</v>
      </c>
      <c r="J25" s="104" t="str">
        <f>IF('Rekapitulace stavby'!AN19="","",'Rekapitulace stavby'!AN19)</f>
        <v/>
      </c>
      <c r="K25" s="35"/>
      <c r="L25" s="114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8" customHeight="1">
      <c r="A26" s="35"/>
      <c r="B26" s="40"/>
      <c r="C26" s="35"/>
      <c r="D26" s="35"/>
      <c r="E26" s="104" t="str">
        <f>IF('Rekapitulace stavby'!E20="","",'Rekapitulace stavby'!E20)</f>
        <v xml:space="preserve"> </v>
      </c>
      <c r="F26" s="35"/>
      <c r="G26" s="35"/>
      <c r="H26" s="35"/>
      <c r="I26" s="113" t="s">
        <v>28</v>
      </c>
      <c r="J26" s="104" t="str">
        <f>IF('Rekapitulace stavby'!AN20="","",'Rekapitulace stavby'!AN20)</f>
        <v/>
      </c>
      <c r="K26" s="35"/>
      <c r="L26" s="114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2" customFormat="1" ht="6.9" customHeight="1">
      <c r="A27" s="35"/>
      <c r="B27" s="40"/>
      <c r="C27" s="35"/>
      <c r="D27" s="35"/>
      <c r="E27" s="35"/>
      <c r="F27" s="35"/>
      <c r="G27" s="35"/>
      <c r="H27" s="35"/>
      <c r="I27" s="35"/>
      <c r="J27" s="35"/>
      <c r="K27" s="35"/>
      <c r="L27" s="114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pans="1:31" s="2" customFormat="1" ht="12" customHeight="1">
      <c r="A28" s="35"/>
      <c r="B28" s="40"/>
      <c r="C28" s="35"/>
      <c r="D28" s="113" t="s">
        <v>36</v>
      </c>
      <c r="E28" s="35"/>
      <c r="F28" s="35"/>
      <c r="G28" s="35"/>
      <c r="H28" s="35"/>
      <c r="I28" s="35"/>
      <c r="J28" s="35"/>
      <c r="K28" s="35"/>
      <c r="L28" s="114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8" customFormat="1" ht="16.5" customHeight="1">
      <c r="A29" s="116"/>
      <c r="B29" s="117"/>
      <c r="C29" s="116"/>
      <c r="D29" s="116"/>
      <c r="E29" s="379" t="s">
        <v>19</v>
      </c>
      <c r="F29" s="379"/>
      <c r="G29" s="379"/>
      <c r="H29" s="379"/>
      <c r="I29" s="116"/>
      <c r="J29" s="116"/>
      <c r="K29" s="116"/>
      <c r="L29" s="118"/>
      <c r="S29" s="116"/>
      <c r="T29" s="116"/>
      <c r="U29" s="116"/>
      <c r="V29" s="116"/>
      <c r="W29" s="116"/>
      <c r="X29" s="116"/>
      <c r="Y29" s="116"/>
      <c r="Z29" s="116"/>
      <c r="AA29" s="116"/>
      <c r="AB29" s="116"/>
      <c r="AC29" s="116"/>
      <c r="AD29" s="116"/>
      <c r="AE29" s="116"/>
    </row>
    <row r="30" spans="1:31" s="2" customFormat="1" ht="6.9" customHeight="1">
      <c r="A30" s="35"/>
      <c r="B30" s="40"/>
      <c r="C30" s="35"/>
      <c r="D30" s="35"/>
      <c r="E30" s="35"/>
      <c r="F30" s="35"/>
      <c r="G30" s="35"/>
      <c r="H30" s="35"/>
      <c r="I30" s="35"/>
      <c r="J30" s="35"/>
      <c r="K30" s="35"/>
      <c r="L30" s="114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" customHeight="1">
      <c r="A31" s="35"/>
      <c r="B31" s="40"/>
      <c r="C31" s="35"/>
      <c r="D31" s="119"/>
      <c r="E31" s="119"/>
      <c r="F31" s="119"/>
      <c r="G31" s="119"/>
      <c r="H31" s="119"/>
      <c r="I31" s="119"/>
      <c r="J31" s="119"/>
      <c r="K31" s="119"/>
      <c r="L31" s="114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25.35" customHeight="1">
      <c r="A32" s="35"/>
      <c r="B32" s="40"/>
      <c r="C32" s="35"/>
      <c r="D32" s="120" t="s">
        <v>38</v>
      </c>
      <c r="E32" s="35"/>
      <c r="F32" s="35"/>
      <c r="G32" s="35"/>
      <c r="H32" s="35"/>
      <c r="I32" s="35"/>
      <c r="J32" s="121">
        <f>ROUND(J89, 2)</f>
        <v>0</v>
      </c>
      <c r="K32" s="35"/>
      <c r="L32" s="114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6.9" customHeight="1">
      <c r="A33" s="35"/>
      <c r="B33" s="40"/>
      <c r="C33" s="35"/>
      <c r="D33" s="119"/>
      <c r="E33" s="119"/>
      <c r="F33" s="119"/>
      <c r="G33" s="119"/>
      <c r="H33" s="119"/>
      <c r="I33" s="119"/>
      <c r="J33" s="119"/>
      <c r="K33" s="119"/>
      <c r="L33" s="114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" customHeight="1">
      <c r="A34" s="35"/>
      <c r="B34" s="40"/>
      <c r="C34" s="35"/>
      <c r="D34" s="35"/>
      <c r="E34" s="35"/>
      <c r="F34" s="122" t="s">
        <v>40</v>
      </c>
      <c r="G34" s="35"/>
      <c r="H34" s="35"/>
      <c r="I34" s="122" t="s">
        <v>39</v>
      </c>
      <c r="J34" s="122" t="s">
        <v>41</v>
      </c>
      <c r="K34" s="35"/>
      <c r="L34" s="114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" customHeight="1">
      <c r="A35" s="35"/>
      <c r="B35" s="40"/>
      <c r="C35" s="35"/>
      <c r="D35" s="123" t="s">
        <v>42</v>
      </c>
      <c r="E35" s="113" t="s">
        <v>43</v>
      </c>
      <c r="F35" s="124">
        <f>ROUND((SUM(BE89:BE101)),  2)</f>
        <v>0</v>
      </c>
      <c r="G35" s="35"/>
      <c r="H35" s="35"/>
      <c r="I35" s="125">
        <v>0.21</v>
      </c>
      <c r="J35" s="124">
        <f>ROUND(((SUM(BE89:BE101))*I35),  2)</f>
        <v>0</v>
      </c>
      <c r="K35" s="35"/>
      <c r="L35" s="114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" customHeight="1">
      <c r="A36" s="35"/>
      <c r="B36" s="40"/>
      <c r="C36" s="35"/>
      <c r="D36" s="35"/>
      <c r="E36" s="113" t="s">
        <v>44</v>
      </c>
      <c r="F36" s="124">
        <f>ROUND((SUM(BF89:BF101)),  2)</f>
        <v>0</v>
      </c>
      <c r="G36" s="35"/>
      <c r="H36" s="35"/>
      <c r="I36" s="125">
        <v>0.15</v>
      </c>
      <c r="J36" s="124">
        <f>ROUND(((SUM(BF89:BF101))*I36),  2)</f>
        <v>0</v>
      </c>
      <c r="K36" s="35"/>
      <c r="L36" s="114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" hidden="1" customHeight="1">
      <c r="A37" s="35"/>
      <c r="B37" s="40"/>
      <c r="C37" s="35"/>
      <c r="D37" s="35"/>
      <c r="E37" s="113" t="s">
        <v>45</v>
      </c>
      <c r="F37" s="124">
        <f>ROUND((SUM(BG89:BG101)),  2)</f>
        <v>0</v>
      </c>
      <c r="G37" s="35"/>
      <c r="H37" s="35"/>
      <c r="I37" s="125">
        <v>0.21</v>
      </c>
      <c r="J37" s="124">
        <f>0</f>
        <v>0</v>
      </c>
      <c r="K37" s="35"/>
      <c r="L37" s="114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14.4" hidden="1" customHeight="1">
      <c r="A38" s="35"/>
      <c r="B38" s="40"/>
      <c r="C38" s="35"/>
      <c r="D38" s="35"/>
      <c r="E38" s="113" t="s">
        <v>46</v>
      </c>
      <c r="F38" s="124">
        <f>ROUND((SUM(BH89:BH101)),  2)</f>
        <v>0</v>
      </c>
      <c r="G38" s="35"/>
      <c r="H38" s="35"/>
      <c r="I38" s="125">
        <v>0.15</v>
      </c>
      <c r="J38" s="124">
        <f>0</f>
        <v>0</v>
      </c>
      <c r="K38" s="35"/>
      <c r="L38" s="114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14.4" hidden="1" customHeight="1">
      <c r="A39" s="35"/>
      <c r="B39" s="40"/>
      <c r="C39" s="35"/>
      <c r="D39" s="35"/>
      <c r="E39" s="113" t="s">
        <v>47</v>
      </c>
      <c r="F39" s="124">
        <f>ROUND((SUM(BI89:BI101)),  2)</f>
        <v>0</v>
      </c>
      <c r="G39" s="35"/>
      <c r="H39" s="35"/>
      <c r="I39" s="125">
        <v>0</v>
      </c>
      <c r="J39" s="124">
        <f>0</f>
        <v>0</v>
      </c>
      <c r="K39" s="35"/>
      <c r="L39" s="114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6.9" customHeight="1">
      <c r="A40" s="35"/>
      <c r="B40" s="40"/>
      <c r="C40" s="35"/>
      <c r="D40" s="35"/>
      <c r="E40" s="35"/>
      <c r="F40" s="35"/>
      <c r="G40" s="35"/>
      <c r="H40" s="35"/>
      <c r="I40" s="35"/>
      <c r="J40" s="35"/>
      <c r="K40" s="35"/>
      <c r="L40" s="114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2" customFormat="1" ht="25.35" customHeight="1">
      <c r="A41" s="35"/>
      <c r="B41" s="40"/>
      <c r="C41" s="126"/>
      <c r="D41" s="127" t="s">
        <v>48</v>
      </c>
      <c r="E41" s="128"/>
      <c r="F41" s="128"/>
      <c r="G41" s="129" t="s">
        <v>49</v>
      </c>
      <c r="H41" s="130" t="s">
        <v>50</v>
      </c>
      <c r="I41" s="128"/>
      <c r="J41" s="131">
        <f>SUM(J32:J39)</f>
        <v>0</v>
      </c>
      <c r="K41" s="132"/>
      <c r="L41" s="114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pans="1:31" s="2" customFormat="1" ht="14.4" customHeight="1">
      <c r="A42" s="35"/>
      <c r="B42" s="133"/>
      <c r="C42" s="134"/>
      <c r="D42" s="134"/>
      <c r="E42" s="134"/>
      <c r="F42" s="134"/>
      <c r="G42" s="134"/>
      <c r="H42" s="134"/>
      <c r="I42" s="134"/>
      <c r="J42" s="134"/>
      <c r="K42" s="134"/>
      <c r="L42" s="114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6" spans="1:31" s="2" customFormat="1" ht="6.9" customHeight="1">
      <c r="A46" s="35"/>
      <c r="B46" s="135"/>
      <c r="C46" s="136"/>
      <c r="D46" s="136"/>
      <c r="E46" s="136"/>
      <c r="F46" s="136"/>
      <c r="G46" s="136"/>
      <c r="H46" s="136"/>
      <c r="I46" s="136"/>
      <c r="J46" s="136"/>
      <c r="K46" s="136"/>
      <c r="L46" s="114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pans="1:31" s="2" customFormat="1" ht="24.9" customHeight="1">
      <c r="A47" s="35"/>
      <c r="B47" s="36"/>
      <c r="C47" s="24" t="s">
        <v>103</v>
      </c>
      <c r="D47" s="37"/>
      <c r="E47" s="37"/>
      <c r="F47" s="37"/>
      <c r="G47" s="37"/>
      <c r="H47" s="37"/>
      <c r="I47" s="37"/>
      <c r="J47" s="37"/>
      <c r="K47" s="37"/>
      <c r="L47" s="114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pans="1:31" s="2" customFormat="1" ht="6.9" customHeight="1">
      <c r="A48" s="35"/>
      <c r="B48" s="36"/>
      <c r="C48" s="37"/>
      <c r="D48" s="37"/>
      <c r="E48" s="37"/>
      <c r="F48" s="37"/>
      <c r="G48" s="37"/>
      <c r="H48" s="37"/>
      <c r="I48" s="37"/>
      <c r="J48" s="37"/>
      <c r="K48" s="37"/>
      <c r="L48" s="114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47" s="2" customFormat="1" ht="12" customHeight="1">
      <c r="A49" s="35"/>
      <c r="B49" s="36"/>
      <c r="C49" s="30" t="s">
        <v>16</v>
      </c>
      <c r="D49" s="37"/>
      <c r="E49" s="37"/>
      <c r="F49" s="37"/>
      <c r="G49" s="37"/>
      <c r="H49" s="37"/>
      <c r="I49" s="37"/>
      <c r="J49" s="37"/>
      <c r="K49" s="37"/>
      <c r="L49" s="114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1:47" s="2" customFormat="1" ht="16.5" customHeight="1">
      <c r="A50" s="35"/>
      <c r="B50" s="36"/>
      <c r="C50" s="37"/>
      <c r="D50" s="37"/>
      <c r="E50" s="380" t="str">
        <f>E7</f>
        <v>Revitalizace brownfieldu výtopny - východní část, demolice budov</v>
      </c>
      <c r="F50" s="381"/>
      <c r="G50" s="381"/>
      <c r="H50" s="381"/>
      <c r="I50" s="37"/>
      <c r="J50" s="37"/>
      <c r="K50" s="37"/>
      <c r="L50" s="114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47" s="1" customFormat="1" ht="12" customHeight="1">
      <c r="B51" s="22"/>
      <c r="C51" s="30" t="s">
        <v>98</v>
      </c>
      <c r="D51" s="23"/>
      <c r="E51" s="23"/>
      <c r="F51" s="23"/>
      <c r="G51" s="23"/>
      <c r="H51" s="23"/>
      <c r="I51" s="23"/>
      <c r="J51" s="23"/>
      <c r="K51" s="23"/>
      <c r="L51" s="21"/>
    </row>
    <row r="52" spans="1:47" s="2" customFormat="1" ht="16.5" customHeight="1">
      <c r="A52" s="35"/>
      <c r="B52" s="36"/>
      <c r="C52" s="37"/>
      <c r="D52" s="37"/>
      <c r="E52" s="380" t="s">
        <v>492</v>
      </c>
      <c r="F52" s="382"/>
      <c r="G52" s="382"/>
      <c r="H52" s="382"/>
      <c r="I52" s="37"/>
      <c r="J52" s="37"/>
      <c r="K52" s="37"/>
      <c r="L52" s="114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1:47" s="2" customFormat="1" ht="12" customHeight="1">
      <c r="A53" s="35"/>
      <c r="B53" s="36"/>
      <c r="C53" s="30" t="s">
        <v>100</v>
      </c>
      <c r="D53" s="37"/>
      <c r="E53" s="37"/>
      <c r="F53" s="37"/>
      <c r="G53" s="37"/>
      <c r="H53" s="37"/>
      <c r="I53" s="37"/>
      <c r="J53" s="37"/>
      <c r="K53" s="37"/>
      <c r="L53" s="114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pans="1:47" s="2" customFormat="1" ht="16.5" customHeight="1">
      <c r="A54" s="35"/>
      <c r="B54" s="36"/>
      <c r="C54" s="37"/>
      <c r="D54" s="37"/>
      <c r="E54" s="329" t="str">
        <f>E11</f>
        <v>02b - Neuznatelné náklady</v>
      </c>
      <c r="F54" s="382"/>
      <c r="G54" s="382"/>
      <c r="H54" s="382"/>
      <c r="I54" s="37"/>
      <c r="J54" s="37"/>
      <c r="K54" s="37"/>
      <c r="L54" s="114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pans="1:47" s="2" customFormat="1" ht="6.9" customHeight="1">
      <c r="A55" s="35"/>
      <c r="B55" s="36"/>
      <c r="C55" s="37"/>
      <c r="D55" s="37"/>
      <c r="E55" s="37"/>
      <c r="F55" s="37"/>
      <c r="G55" s="37"/>
      <c r="H55" s="37"/>
      <c r="I55" s="37"/>
      <c r="J55" s="37"/>
      <c r="K55" s="37"/>
      <c r="L55" s="114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pans="1:47" s="2" customFormat="1" ht="12" customHeight="1">
      <c r="A56" s="35"/>
      <c r="B56" s="36"/>
      <c r="C56" s="30" t="s">
        <v>21</v>
      </c>
      <c r="D56" s="37"/>
      <c r="E56" s="37"/>
      <c r="F56" s="28" t="str">
        <f>F14</f>
        <v>p.p.č. 1126/1 v k.ú. Horní Slavkov</v>
      </c>
      <c r="G56" s="37"/>
      <c r="H56" s="37"/>
      <c r="I56" s="30" t="s">
        <v>23</v>
      </c>
      <c r="J56" s="60" t="str">
        <f>IF(J14="","",J14)</f>
        <v>22. 8. 2022</v>
      </c>
      <c r="K56" s="37"/>
      <c r="L56" s="114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pans="1:47" s="2" customFormat="1" ht="6.9" customHeight="1">
      <c r="A57" s="35"/>
      <c r="B57" s="36"/>
      <c r="C57" s="37"/>
      <c r="D57" s="37"/>
      <c r="E57" s="37"/>
      <c r="F57" s="37"/>
      <c r="G57" s="37"/>
      <c r="H57" s="37"/>
      <c r="I57" s="37"/>
      <c r="J57" s="37"/>
      <c r="K57" s="37"/>
      <c r="L57" s="114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pans="1:47" s="2" customFormat="1" ht="15.15" customHeight="1">
      <c r="A58" s="35"/>
      <c r="B58" s="36"/>
      <c r="C58" s="30" t="s">
        <v>25</v>
      </c>
      <c r="D58" s="37"/>
      <c r="E58" s="37"/>
      <c r="F58" s="28" t="str">
        <f>E17</f>
        <v>Město Horní Slavkov</v>
      </c>
      <c r="G58" s="37"/>
      <c r="H58" s="37"/>
      <c r="I58" s="30" t="s">
        <v>31</v>
      </c>
      <c r="J58" s="33" t="str">
        <f>E23</f>
        <v>CENTRA STAV s.r.o.</v>
      </c>
      <c r="K58" s="37"/>
      <c r="L58" s="114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pans="1:47" s="2" customFormat="1" ht="15.15" customHeight="1">
      <c r="A59" s="35"/>
      <c r="B59" s="36"/>
      <c r="C59" s="30" t="s">
        <v>29</v>
      </c>
      <c r="D59" s="37"/>
      <c r="E59" s="37"/>
      <c r="F59" s="28" t="str">
        <f>IF(E20="","",E20)</f>
        <v>Vyplň údaj</v>
      </c>
      <c r="G59" s="37"/>
      <c r="H59" s="37"/>
      <c r="I59" s="30" t="s">
        <v>34</v>
      </c>
      <c r="J59" s="33" t="str">
        <f>E26</f>
        <v xml:space="preserve"> </v>
      </c>
      <c r="K59" s="37"/>
      <c r="L59" s="114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</row>
    <row r="60" spans="1:47" s="2" customFormat="1" ht="10.35" customHeight="1">
      <c r="A60" s="35"/>
      <c r="B60" s="36"/>
      <c r="C60" s="37"/>
      <c r="D60" s="37"/>
      <c r="E60" s="37"/>
      <c r="F60" s="37"/>
      <c r="G60" s="37"/>
      <c r="H60" s="37"/>
      <c r="I60" s="37"/>
      <c r="J60" s="37"/>
      <c r="K60" s="37"/>
      <c r="L60" s="114"/>
      <c r="S60" s="35"/>
      <c r="T60" s="35"/>
      <c r="U60" s="35"/>
      <c r="V60" s="35"/>
      <c r="W60" s="35"/>
      <c r="X60" s="35"/>
      <c r="Y60" s="35"/>
      <c r="Z60" s="35"/>
      <c r="AA60" s="35"/>
      <c r="AB60" s="35"/>
      <c r="AC60" s="35"/>
      <c r="AD60" s="35"/>
      <c r="AE60" s="35"/>
    </row>
    <row r="61" spans="1:47" s="2" customFormat="1" ht="29.25" customHeight="1">
      <c r="A61" s="35"/>
      <c r="B61" s="36"/>
      <c r="C61" s="137" t="s">
        <v>104</v>
      </c>
      <c r="D61" s="138"/>
      <c r="E61" s="138"/>
      <c r="F61" s="138"/>
      <c r="G61" s="138"/>
      <c r="H61" s="138"/>
      <c r="I61" s="138"/>
      <c r="J61" s="139" t="s">
        <v>105</v>
      </c>
      <c r="K61" s="138"/>
      <c r="L61" s="114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47" s="2" customFormat="1" ht="10.35" customHeight="1">
      <c r="A62" s="35"/>
      <c r="B62" s="36"/>
      <c r="C62" s="37"/>
      <c r="D62" s="37"/>
      <c r="E62" s="37"/>
      <c r="F62" s="37"/>
      <c r="G62" s="37"/>
      <c r="H62" s="37"/>
      <c r="I62" s="37"/>
      <c r="J62" s="37"/>
      <c r="K62" s="37"/>
      <c r="L62" s="114"/>
      <c r="S62" s="35"/>
      <c r="T62" s="35"/>
      <c r="U62" s="35"/>
      <c r="V62" s="35"/>
      <c r="W62" s="35"/>
      <c r="X62" s="35"/>
      <c r="Y62" s="35"/>
      <c r="Z62" s="35"/>
      <c r="AA62" s="35"/>
      <c r="AB62" s="35"/>
      <c r="AC62" s="35"/>
      <c r="AD62" s="35"/>
      <c r="AE62" s="35"/>
    </row>
    <row r="63" spans="1:47" s="2" customFormat="1" ht="22.8" customHeight="1">
      <c r="A63" s="35"/>
      <c r="B63" s="36"/>
      <c r="C63" s="140" t="s">
        <v>70</v>
      </c>
      <c r="D63" s="37"/>
      <c r="E63" s="37"/>
      <c r="F63" s="37"/>
      <c r="G63" s="37"/>
      <c r="H63" s="37"/>
      <c r="I63" s="37"/>
      <c r="J63" s="78">
        <f>J89</f>
        <v>0</v>
      </c>
      <c r="K63" s="37"/>
      <c r="L63" s="114"/>
      <c r="S63" s="35"/>
      <c r="T63" s="35"/>
      <c r="U63" s="35"/>
      <c r="V63" s="35"/>
      <c r="W63" s="35"/>
      <c r="X63" s="35"/>
      <c r="Y63" s="35"/>
      <c r="Z63" s="35"/>
      <c r="AA63" s="35"/>
      <c r="AB63" s="35"/>
      <c r="AC63" s="35"/>
      <c r="AD63" s="35"/>
      <c r="AE63" s="35"/>
      <c r="AU63" s="18" t="s">
        <v>106</v>
      </c>
    </row>
    <row r="64" spans="1:47" s="9" customFormat="1" ht="24.9" customHeight="1">
      <c r="B64" s="141"/>
      <c r="C64" s="142"/>
      <c r="D64" s="143" t="s">
        <v>441</v>
      </c>
      <c r="E64" s="144"/>
      <c r="F64" s="144"/>
      <c r="G64" s="144"/>
      <c r="H64" s="144"/>
      <c r="I64" s="144"/>
      <c r="J64" s="145">
        <f>J90</f>
        <v>0</v>
      </c>
      <c r="K64" s="142"/>
      <c r="L64" s="146"/>
    </row>
    <row r="65" spans="1:31" s="10" customFormat="1" ht="19.95" customHeight="1">
      <c r="B65" s="147"/>
      <c r="C65" s="98"/>
      <c r="D65" s="148" t="s">
        <v>443</v>
      </c>
      <c r="E65" s="149"/>
      <c r="F65" s="149"/>
      <c r="G65" s="149"/>
      <c r="H65" s="149"/>
      <c r="I65" s="149"/>
      <c r="J65" s="150">
        <f>J91</f>
        <v>0</v>
      </c>
      <c r="K65" s="98"/>
      <c r="L65" s="151"/>
    </row>
    <row r="66" spans="1:31" s="10" customFormat="1" ht="19.95" customHeight="1">
      <c r="B66" s="147"/>
      <c r="C66" s="98"/>
      <c r="D66" s="148" t="s">
        <v>444</v>
      </c>
      <c r="E66" s="149"/>
      <c r="F66" s="149"/>
      <c r="G66" s="149"/>
      <c r="H66" s="149"/>
      <c r="I66" s="149"/>
      <c r="J66" s="150">
        <f>J96</f>
        <v>0</v>
      </c>
      <c r="K66" s="98"/>
      <c r="L66" s="151"/>
    </row>
    <row r="67" spans="1:31" s="10" customFormat="1" ht="19.95" customHeight="1">
      <c r="B67" s="147"/>
      <c r="C67" s="98"/>
      <c r="D67" s="148" t="s">
        <v>676</v>
      </c>
      <c r="E67" s="149"/>
      <c r="F67" s="149"/>
      <c r="G67" s="149"/>
      <c r="H67" s="149"/>
      <c r="I67" s="149"/>
      <c r="J67" s="150">
        <f>J99</f>
        <v>0</v>
      </c>
      <c r="K67" s="98"/>
      <c r="L67" s="151"/>
    </row>
    <row r="68" spans="1:31" s="2" customFormat="1" ht="21.75" customHeight="1">
      <c r="A68" s="35"/>
      <c r="B68" s="36"/>
      <c r="C68" s="37"/>
      <c r="D68" s="37"/>
      <c r="E68" s="37"/>
      <c r="F68" s="37"/>
      <c r="G68" s="37"/>
      <c r="H68" s="37"/>
      <c r="I68" s="37"/>
      <c r="J68" s="37"/>
      <c r="K68" s="37"/>
      <c r="L68" s="114"/>
      <c r="S68" s="35"/>
      <c r="T68" s="35"/>
      <c r="U68" s="35"/>
      <c r="V68" s="35"/>
      <c r="W68" s="35"/>
      <c r="X68" s="35"/>
      <c r="Y68" s="35"/>
      <c r="Z68" s="35"/>
      <c r="AA68" s="35"/>
      <c r="AB68" s="35"/>
      <c r="AC68" s="35"/>
      <c r="AD68" s="35"/>
      <c r="AE68" s="35"/>
    </row>
    <row r="69" spans="1:31" s="2" customFormat="1" ht="6.9" customHeight="1">
      <c r="A69" s="35"/>
      <c r="B69" s="48"/>
      <c r="C69" s="49"/>
      <c r="D69" s="49"/>
      <c r="E69" s="49"/>
      <c r="F69" s="49"/>
      <c r="G69" s="49"/>
      <c r="H69" s="49"/>
      <c r="I69" s="49"/>
      <c r="J69" s="49"/>
      <c r="K69" s="49"/>
      <c r="L69" s="114"/>
      <c r="S69" s="35"/>
      <c r="T69" s="35"/>
      <c r="U69" s="35"/>
      <c r="V69" s="35"/>
      <c r="W69" s="35"/>
      <c r="X69" s="35"/>
      <c r="Y69" s="35"/>
      <c r="Z69" s="35"/>
      <c r="AA69" s="35"/>
      <c r="AB69" s="35"/>
      <c r="AC69" s="35"/>
      <c r="AD69" s="35"/>
      <c r="AE69" s="35"/>
    </row>
    <row r="73" spans="1:31" s="2" customFormat="1" ht="6.9" customHeight="1">
      <c r="A73" s="35"/>
      <c r="B73" s="50"/>
      <c r="C73" s="51"/>
      <c r="D73" s="51"/>
      <c r="E73" s="51"/>
      <c r="F73" s="51"/>
      <c r="G73" s="51"/>
      <c r="H73" s="51"/>
      <c r="I73" s="51"/>
      <c r="J73" s="51"/>
      <c r="K73" s="51"/>
      <c r="L73" s="114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pans="1:31" s="2" customFormat="1" ht="24.9" customHeight="1">
      <c r="A74" s="35"/>
      <c r="B74" s="36"/>
      <c r="C74" s="24" t="s">
        <v>117</v>
      </c>
      <c r="D74" s="37"/>
      <c r="E74" s="37"/>
      <c r="F74" s="37"/>
      <c r="G74" s="37"/>
      <c r="H74" s="37"/>
      <c r="I74" s="37"/>
      <c r="J74" s="37"/>
      <c r="K74" s="37"/>
      <c r="L74" s="114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pans="1:31" s="2" customFormat="1" ht="6.9" customHeight="1">
      <c r="A75" s="35"/>
      <c r="B75" s="36"/>
      <c r="C75" s="37"/>
      <c r="D75" s="37"/>
      <c r="E75" s="37"/>
      <c r="F75" s="37"/>
      <c r="G75" s="37"/>
      <c r="H75" s="37"/>
      <c r="I75" s="37"/>
      <c r="J75" s="37"/>
      <c r="K75" s="37"/>
      <c r="L75" s="114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pans="1:31" s="2" customFormat="1" ht="12" customHeight="1">
      <c r="A76" s="35"/>
      <c r="B76" s="36"/>
      <c r="C76" s="30" t="s">
        <v>16</v>
      </c>
      <c r="D76" s="37"/>
      <c r="E76" s="37"/>
      <c r="F76" s="37"/>
      <c r="G76" s="37"/>
      <c r="H76" s="37"/>
      <c r="I76" s="37"/>
      <c r="J76" s="37"/>
      <c r="K76" s="37"/>
      <c r="L76" s="114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6.5" customHeight="1">
      <c r="A77" s="35"/>
      <c r="B77" s="36"/>
      <c r="C77" s="37"/>
      <c r="D77" s="37"/>
      <c r="E77" s="380" t="str">
        <f>E7</f>
        <v>Revitalizace brownfieldu výtopny - východní část, demolice budov</v>
      </c>
      <c r="F77" s="381"/>
      <c r="G77" s="381"/>
      <c r="H77" s="381"/>
      <c r="I77" s="37"/>
      <c r="J77" s="37"/>
      <c r="K77" s="37"/>
      <c r="L77" s="114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pans="1:31" s="1" customFormat="1" ht="12" customHeight="1">
      <c r="B78" s="22"/>
      <c r="C78" s="30" t="s">
        <v>98</v>
      </c>
      <c r="D78" s="23"/>
      <c r="E78" s="23"/>
      <c r="F78" s="23"/>
      <c r="G78" s="23"/>
      <c r="H78" s="23"/>
      <c r="I78" s="23"/>
      <c r="J78" s="23"/>
      <c r="K78" s="23"/>
      <c r="L78" s="21"/>
    </row>
    <row r="79" spans="1:31" s="2" customFormat="1" ht="16.5" customHeight="1">
      <c r="A79" s="35"/>
      <c r="B79" s="36"/>
      <c r="C79" s="37"/>
      <c r="D79" s="37"/>
      <c r="E79" s="380" t="s">
        <v>492</v>
      </c>
      <c r="F79" s="382"/>
      <c r="G79" s="382"/>
      <c r="H79" s="382"/>
      <c r="I79" s="37"/>
      <c r="J79" s="37"/>
      <c r="K79" s="37"/>
      <c r="L79" s="114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pans="1:31" s="2" customFormat="1" ht="12" customHeight="1">
      <c r="A80" s="35"/>
      <c r="B80" s="36"/>
      <c r="C80" s="30" t="s">
        <v>100</v>
      </c>
      <c r="D80" s="37"/>
      <c r="E80" s="37"/>
      <c r="F80" s="37"/>
      <c r="G80" s="37"/>
      <c r="H80" s="37"/>
      <c r="I80" s="37"/>
      <c r="J80" s="37"/>
      <c r="K80" s="37"/>
      <c r="L80" s="114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</row>
    <row r="81" spans="1:65" s="2" customFormat="1" ht="16.5" customHeight="1">
      <c r="A81" s="35"/>
      <c r="B81" s="36"/>
      <c r="C81" s="37"/>
      <c r="D81" s="37"/>
      <c r="E81" s="329" t="str">
        <f>E11</f>
        <v>02b - Neuznatelné náklady</v>
      </c>
      <c r="F81" s="382"/>
      <c r="G81" s="382"/>
      <c r="H81" s="382"/>
      <c r="I81" s="37"/>
      <c r="J81" s="37"/>
      <c r="K81" s="37"/>
      <c r="L81" s="114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65" s="2" customFormat="1" ht="6.9" customHeight="1">
      <c r="A82" s="35"/>
      <c r="B82" s="36"/>
      <c r="C82" s="37"/>
      <c r="D82" s="37"/>
      <c r="E82" s="37"/>
      <c r="F82" s="37"/>
      <c r="G82" s="37"/>
      <c r="H82" s="37"/>
      <c r="I82" s="37"/>
      <c r="J82" s="37"/>
      <c r="K82" s="37"/>
      <c r="L82" s="114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65" s="2" customFormat="1" ht="12" customHeight="1">
      <c r="A83" s="35"/>
      <c r="B83" s="36"/>
      <c r="C83" s="30" t="s">
        <v>21</v>
      </c>
      <c r="D83" s="37"/>
      <c r="E83" s="37"/>
      <c r="F83" s="28" t="str">
        <f>F14</f>
        <v>p.p.č. 1126/1 v k.ú. Horní Slavkov</v>
      </c>
      <c r="G83" s="37"/>
      <c r="H83" s="37"/>
      <c r="I83" s="30" t="s">
        <v>23</v>
      </c>
      <c r="J83" s="60" t="str">
        <f>IF(J14="","",J14)</f>
        <v>22. 8. 2022</v>
      </c>
      <c r="K83" s="37"/>
      <c r="L83" s="114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65" s="2" customFormat="1" ht="6.9" customHeight="1">
      <c r="A84" s="35"/>
      <c r="B84" s="36"/>
      <c r="C84" s="37"/>
      <c r="D84" s="37"/>
      <c r="E84" s="37"/>
      <c r="F84" s="37"/>
      <c r="G84" s="37"/>
      <c r="H84" s="37"/>
      <c r="I84" s="37"/>
      <c r="J84" s="37"/>
      <c r="K84" s="37"/>
      <c r="L84" s="114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65" s="2" customFormat="1" ht="15.15" customHeight="1">
      <c r="A85" s="35"/>
      <c r="B85" s="36"/>
      <c r="C85" s="30" t="s">
        <v>25</v>
      </c>
      <c r="D85" s="37"/>
      <c r="E85" s="37"/>
      <c r="F85" s="28" t="str">
        <f>E17</f>
        <v>Město Horní Slavkov</v>
      </c>
      <c r="G85" s="37"/>
      <c r="H85" s="37"/>
      <c r="I85" s="30" t="s">
        <v>31</v>
      </c>
      <c r="J85" s="33" t="str">
        <f>E23</f>
        <v>CENTRA STAV s.r.o.</v>
      </c>
      <c r="K85" s="37"/>
      <c r="L85" s="114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65" s="2" customFormat="1" ht="15.15" customHeight="1">
      <c r="A86" s="35"/>
      <c r="B86" s="36"/>
      <c r="C86" s="30" t="s">
        <v>29</v>
      </c>
      <c r="D86" s="37"/>
      <c r="E86" s="37"/>
      <c r="F86" s="28" t="str">
        <f>IF(E20="","",E20)</f>
        <v>Vyplň údaj</v>
      </c>
      <c r="G86" s="37"/>
      <c r="H86" s="37"/>
      <c r="I86" s="30" t="s">
        <v>34</v>
      </c>
      <c r="J86" s="33" t="str">
        <f>E26</f>
        <v xml:space="preserve"> </v>
      </c>
      <c r="K86" s="37"/>
      <c r="L86" s="114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65" s="2" customFormat="1" ht="10.35" customHeight="1">
      <c r="A87" s="35"/>
      <c r="B87" s="36"/>
      <c r="C87" s="37"/>
      <c r="D87" s="37"/>
      <c r="E87" s="37"/>
      <c r="F87" s="37"/>
      <c r="G87" s="37"/>
      <c r="H87" s="37"/>
      <c r="I87" s="37"/>
      <c r="J87" s="37"/>
      <c r="K87" s="37"/>
      <c r="L87" s="114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65" s="11" customFormat="1" ht="29.25" customHeight="1">
      <c r="A88" s="152"/>
      <c r="B88" s="153"/>
      <c r="C88" s="154" t="s">
        <v>118</v>
      </c>
      <c r="D88" s="155" t="s">
        <v>57</v>
      </c>
      <c r="E88" s="155" t="s">
        <v>53</v>
      </c>
      <c r="F88" s="155" t="s">
        <v>54</v>
      </c>
      <c r="G88" s="155" t="s">
        <v>119</v>
      </c>
      <c r="H88" s="155" t="s">
        <v>120</v>
      </c>
      <c r="I88" s="155" t="s">
        <v>121</v>
      </c>
      <c r="J88" s="155" t="s">
        <v>105</v>
      </c>
      <c r="K88" s="156" t="s">
        <v>122</v>
      </c>
      <c r="L88" s="157"/>
      <c r="M88" s="69" t="s">
        <v>19</v>
      </c>
      <c r="N88" s="70" t="s">
        <v>42</v>
      </c>
      <c r="O88" s="70" t="s">
        <v>123</v>
      </c>
      <c r="P88" s="70" t="s">
        <v>124</v>
      </c>
      <c r="Q88" s="70" t="s">
        <v>125</v>
      </c>
      <c r="R88" s="70" t="s">
        <v>126</v>
      </c>
      <c r="S88" s="70" t="s">
        <v>127</v>
      </c>
      <c r="T88" s="71" t="s">
        <v>128</v>
      </c>
      <c r="U88" s="152"/>
      <c r="V88" s="152"/>
      <c r="W88" s="152"/>
      <c r="X88" s="152"/>
      <c r="Y88" s="152"/>
      <c r="Z88" s="152"/>
      <c r="AA88" s="152"/>
      <c r="AB88" s="152"/>
      <c r="AC88" s="152"/>
      <c r="AD88" s="152"/>
      <c r="AE88" s="152"/>
    </row>
    <row r="89" spans="1:65" s="2" customFormat="1" ht="22.8" customHeight="1">
      <c r="A89" s="35"/>
      <c r="B89" s="36"/>
      <c r="C89" s="76" t="s">
        <v>129</v>
      </c>
      <c r="D89" s="37"/>
      <c r="E89" s="37"/>
      <c r="F89" s="37"/>
      <c r="G89" s="37"/>
      <c r="H89" s="37"/>
      <c r="I89" s="37"/>
      <c r="J89" s="158">
        <f>BK89</f>
        <v>0</v>
      </c>
      <c r="K89" s="37"/>
      <c r="L89" s="40"/>
      <c r="M89" s="72"/>
      <c r="N89" s="159"/>
      <c r="O89" s="73"/>
      <c r="P89" s="160">
        <f>P90</f>
        <v>0</v>
      </c>
      <c r="Q89" s="73"/>
      <c r="R89" s="160">
        <f>R90</f>
        <v>0</v>
      </c>
      <c r="S89" s="73"/>
      <c r="T89" s="161">
        <f>T90</f>
        <v>0</v>
      </c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T89" s="18" t="s">
        <v>71</v>
      </c>
      <c r="AU89" s="18" t="s">
        <v>106</v>
      </c>
      <c r="BK89" s="162">
        <f>BK90</f>
        <v>0</v>
      </c>
    </row>
    <row r="90" spans="1:65" s="12" customFormat="1" ht="25.95" customHeight="1">
      <c r="B90" s="163"/>
      <c r="C90" s="164"/>
      <c r="D90" s="165" t="s">
        <v>71</v>
      </c>
      <c r="E90" s="166" t="s">
        <v>459</v>
      </c>
      <c r="F90" s="166" t="s">
        <v>460</v>
      </c>
      <c r="G90" s="164"/>
      <c r="H90" s="164"/>
      <c r="I90" s="167"/>
      <c r="J90" s="168">
        <f>BK90</f>
        <v>0</v>
      </c>
      <c r="K90" s="164"/>
      <c r="L90" s="169"/>
      <c r="M90" s="170"/>
      <c r="N90" s="171"/>
      <c r="O90" s="171"/>
      <c r="P90" s="172">
        <f>P91+P96+P99</f>
        <v>0</v>
      </c>
      <c r="Q90" s="171"/>
      <c r="R90" s="172">
        <f>R91+R96+R99</f>
        <v>0</v>
      </c>
      <c r="S90" s="171"/>
      <c r="T90" s="173">
        <f>T91+T96+T99</f>
        <v>0</v>
      </c>
      <c r="AR90" s="174" t="s">
        <v>159</v>
      </c>
      <c r="AT90" s="175" t="s">
        <v>71</v>
      </c>
      <c r="AU90" s="175" t="s">
        <v>72</v>
      </c>
      <c r="AY90" s="174" t="s">
        <v>132</v>
      </c>
      <c r="BK90" s="176">
        <f>BK91+BK96+BK99</f>
        <v>0</v>
      </c>
    </row>
    <row r="91" spans="1:65" s="12" customFormat="1" ht="22.8" customHeight="1">
      <c r="B91" s="163"/>
      <c r="C91" s="164"/>
      <c r="D91" s="165" t="s">
        <v>71</v>
      </c>
      <c r="E91" s="177" t="s">
        <v>467</v>
      </c>
      <c r="F91" s="177" t="s">
        <v>468</v>
      </c>
      <c r="G91" s="164"/>
      <c r="H91" s="164"/>
      <c r="I91" s="167"/>
      <c r="J91" s="178">
        <f>BK91</f>
        <v>0</v>
      </c>
      <c r="K91" s="164"/>
      <c r="L91" s="169"/>
      <c r="M91" s="170"/>
      <c r="N91" s="171"/>
      <c r="O91" s="171"/>
      <c r="P91" s="172">
        <f>SUM(P92:P95)</f>
        <v>0</v>
      </c>
      <c r="Q91" s="171"/>
      <c r="R91" s="172">
        <f>SUM(R92:R95)</f>
        <v>0</v>
      </c>
      <c r="S91" s="171"/>
      <c r="T91" s="173">
        <f>SUM(T92:T95)</f>
        <v>0</v>
      </c>
      <c r="AR91" s="174" t="s">
        <v>159</v>
      </c>
      <c r="AT91" s="175" t="s">
        <v>71</v>
      </c>
      <c r="AU91" s="175" t="s">
        <v>79</v>
      </c>
      <c r="AY91" s="174" t="s">
        <v>132</v>
      </c>
      <c r="BK91" s="176">
        <f>SUM(BK92:BK95)</f>
        <v>0</v>
      </c>
    </row>
    <row r="92" spans="1:65" s="2" customFormat="1" ht="16.5" customHeight="1">
      <c r="A92" s="35"/>
      <c r="B92" s="36"/>
      <c r="C92" s="179" t="s">
        <v>79</v>
      </c>
      <c r="D92" s="179" t="s">
        <v>134</v>
      </c>
      <c r="E92" s="180" t="s">
        <v>469</v>
      </c>
      <c r="F92" s="181" t="s">
        <v>468</v>
      </c>
      <c r="G92" s="182" t="s">
        <v>242</v>
      </c>
      <c r="H92" s="183">
        <v>1</v>
      </c>
      <c r="I92" s="184"/>
      <c r="J92" s="185">
        <f>ROUND(I92*H92,2)</f>
        <v>0</v>
      </c>
      <c r="K92" s="181" t="s">
        <v>138</v>
      </c>
      <c r="L92" s="40"/>
      <c r="M92" s="186" t="s">
        <v>19</v>
      </c>
      <c r="N92" s="187" t="s">
        <v>43</v>
      </c>
      <c r="O92" s="65"/>
      <c r="P92" s="188">
        <f>O92*H92</f>
        <v>0</v>
      </c>
      <c r="Q92" s="188">
        <v>0</v>
      </c>
      <c r="R92" s="188">
        <f>Q92*H92</f>
        <v>0</v>
      </c>
      <c r="S92" s="188">
        <v>0</v>
      </c>
      <c r="T92" s="189">
        <f>S92*H92</f>
        <v>0</v>
      </c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  <c r="AR92" s="190" t="s">
        <v>465</v>
      </c>
      <c r="AT92" s="190" t="s">
        <v>134</v>
      </c>
      <c r="AU92" s="190" t="s">
        <v>81</v>
      </c>
      <c r="AY92" s="18" t="s">
        <v>132</v>
      </c>
      <c r="BE92" s="191">
        <f>IF(N92="základní",J92,0)</f>
        <v>0</v>
      </c>
      <c r="BF92" s="191">
        <f>IF(N92="snížená",J92,0)</f>
        <v>0</v>
      </c>
      <c r="BG92" s="191">
        <f>IF(N92="zákl. přenesená",J92,0)</f>
        <v>0</v>
      </c>
      <c r="BH92" s="191">
        <f>IF(N92="sníž. přenesená",J92,0)</f>
        <v>0</v>
      </c>
      <c r="BI92" s="191">
        <f>IF(N92="nulová",J92,0)</f>
        <v>0</v>
      </c>
      <c r="BJ92" s="18" t="s">
        <v>79</v>
      </c>
      <c r="BK92" s="191">
        <f>ROUND(I92*H92,2)</f>
        <v>0</v>
      </c>
      <c r="BL92" s="18" t="s">
        <v>465</v>
      </c>
      <c r="BM92" s="190" t="s">
        <v>677</v>
      </c>
    </row>
    <row r="93" spans="1:65" s="2" customFormat="1" ht="10.199999999999999">
      <c r="A93" s="35"/>
      <c r="B93" s="36"/>
      <c r="C93" s="37"/>
      <c r="D93" s="192" t="s">
        <v>141</v>
      </c>
      <c r="E93" s="37"/>
      <c r="F93" s="193" t="s">
        <v>471</v>
      </c>
      <c r="G93" s="37"/>
      <c r="H93" s="37"/>
      <c r="I93" s="194"/>
      <c r="J93" s="37"/>
      <c r="K93" s="37"/>
      <c r="L93" s="40"/>
      <c r="M93" s="195"/>
      <c r="N93" s="196"/>
      <c r="O93" s="65"/>
      <c r="P93" s="65"/>
      <c r="Q93" s="65"/>
      <c r="R93" s="65"/>
      <c r="S93" s="65"/>
      <c r="T93" s="66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T93" s="18" t="s">
        <v>141</v>
      </c>
      <c r="AU93" s="18" t="s">
        <v>81</v>
      </c>
    </row>
    <row r="94" spans="1:65" s="2" customFormat="1" ht="16.5" customHeight="1">
      <c r="A94" s="35"/>
      <c r="B94" s="36"/>
      <c r="C94" s="179" t="s">
        <v>81</v>
      </c>
      <c r="D94" s="179" t="s">
        <v>134</v>
      </c>
      <c r="E94" s="180" t="s">
        <v>678</v>
      </c>
      <c r="F94" s="181" t="s">
        <v>473</v>
      </c>
      <c r="G94" s="182" t="s">
        <v>242</v>
      </c>
      <c r="H94" s="183">
        <v>1</v>
      </c>
      <c r="I94" s="184"/>
      <c r="J94" s="185">
        <f>ROUND(I94*H94,2)</f>
        <v>0</v>
      </c>
      <c r="K94" s="181" t="s">
        <v>138</v>
      </c>
      <c r="L94" s="40"/>
      <c r="M94" s="186" t="s">
        <v>19</v>
      </c>
      <c r="N94" s="187" t="s">
        <v>43</v>
      </c>
      <c r="O94" s="65"/>
      <c r="P94" s="188">
        <f>O94*H94</f>
        <v>0</v>
      </c>
      <c r="Q94" s="188">
        <v>0</v>
      </c>
      <c r="R94" s="188">
        <f>Q94*H94</f>
        <v>0</v>
      </c>
      <c r="S94" s="188">
        <v>0</v>
      </c>
      <c r="T94" s="189">
        <f>S94*H94</f>
        <v>0</v>
      </c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  <c r="AR94" s="190" t="s">
        <v>465</v>
      </c>
      <c r="AT94" s="190" t="s">
        <v>134</v>
      </c>
      <c r="AU94" s="190" t="s">
        <v>81</v>
      </c>
      <c r="AY94" s="18" t="s">
        <v>132</v>
      </c>
      <c r="BE94" s="191">
        <f>IF(N94="základní",J94,0)</f>
        <v>0</v>
      </c>
      <c r="BF94" s="191">
        <f>IF(N94="snížená",J94,0)</f>
        <v>0</v>
      </c>
      <c r="BG94" s="191">
        <f>IF(N94="zákl. přenesená",J94,0)</f>
        <v>0</v>
      </c>
      <c r="BH94" s="191">
        <f>IF(N94="sníž. přenesená",J94,0)</f>
        <v>0</v>
      </c>
      <c r="BI94" s="191">
        <f>IF(N94="nulová",J94,0)</f>
        <v>0</v>
      </c>
      <c r="BJ94" s="18" t="s">
        <v>79</v>
      </c>
      <c r="BK94" s="191">
        <f>ROUND(I94*H94,2)</f>
        <v>0</v>
      </c>
      <c r="BL94" s="18" t="s">
        <v>465</v>
      </c>
      <c r="BM94" s="190" t="s">
        <v>679</v>
      </c>
    </row>
    <row r="95" spans="1:65" s="2" customFormat="1" ht="10.199999999999999">
      <c r="A95" s="35"/>
      <c r="B95" s="36"/>
      <c r="C95" s="37"/>
      <c r="D95" s="192" t="s">
        <v>141</v>
      </c>
      <c r="E95" s="37"/>
      <c r="F95" s="193" t="s">
        <v>680</v>
      </c>
      <c r="G95" s="37"/>
      <c r="H95" s="37"/>
      <c r="I95" s="194"/>
      <c r="J95" s="37"/>
      <c r="K95" s="37"/>
      <c r="L95" s="40"/>
      <c r="M95" s="195"/>
      <c r="N95" s="196"/>
      <c r="O95" s="65"/>
      <c r="P95" s="65"/>
      <c r="Q95" s="65"/>
      <c r="R95" s="65"/>
      <c r="S95" s="65"/>
      <c r="T95" s="66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T95" s="18" t="s">
        <v>141</v>
      </c>
      <c r="AU95" s="18" t="s">
        <v>81</v>
      </c>
    </row>
    <row r="96" spans="1:65" s="12" customFormat="1" ht="22.8" customHeight="1">
      <c r="B96" s="163"/>
      <c r="C96" s="164"/>
      <c r="D96" s="165" t="s">
        <v>71</v>
      </c>
      <c r="E96" s="177" t="s">
        <v>476</v>
      </c>
      <c r="F96" s="177" t="s">
        <v>477</v>
      </c>
      <c r="G96" s="164"/>
      <c r="H96" s="164"/>
      <c r="I96" s="167"/>
      <c r="J96" s="178">
        <f>BK96</f>
        <v>0</v>
      </c>
      <c r="K96" s="164"/>
      <c r="L96" s="169"/>
      <c r="M96" s="170"/>
      <c r="N96" s="171"/>
      <c r="O96" s="171"/>
      <c r="P96" s="172">
        <f>SUM(P97:P98)</f>
        <v>0</v>
      </c>
      <c r="Q96" s="171"/>
      <c r="R96" s="172">
        <f>SUM(R97:R98)</f>
        <v>0</v>
      </c>
      <c r="S96" s="171"/>
      <c r="T96" s="173">
        <f>SUM(T97:T98)</f>
        <v>0</v>
      </c>
      <c r="AR96" s="174" t="s">
        <v>159</v>
      </c>
      <c r="AT96" s="175" t="s">
        <v>71</v>
      </c>
      <c r="AU96" s="175" t="s">
        <v>79</v>
      </c>
      <c r="AY96" s="174" t="s">
        <v>132</v>
      </c>
      <c r="BK96" s="176">
        <f>SUM(BK97:BK98)</f>
        <v>0</v>
      </c>
    </row>
    <row r="97" spans="1:65" s="2" customFormat="1" ht="16.5" customHeight="1">
      <c r="A97" s="35"/>
      <c r="B97" s="36"/>
      <c r="C97" s="179" t="s">
        <v>150</v>
      </c>
      <c r="D97" s="179" t="s">
        <v>134</v>
      </c>
      <c r="E97" s="180" t="s">
        <v>681</v>
      </c>
      <c r="F97" s="181" t="s">
        <v>682</v>
      </c>
      <c r="G97" s="182" t="s">
        <v>480</v>
      </c>
      <c r="H97" s="183">
        <v>3</v>
      </c>
      <c r="I97" s="184"/>
      <c r="J97" s="185">
        <f>ROUND(I97*H97,2)</f>
        <v>0</v>
      </c>
      <c r="K97" s="181" t="s">
        <v>138</v>
      </c>
      <c r="L97" s="40"/>
      <c r="M97" s="186" t="s">
        <v>19</v>
      </c>
      <c r="N97" s="187" t="s">
        <v>43</v>
      </c>
      <c r="O97" s="65"/>
      <c r="P97" s="188">
        <f>O97*H97</f>
        <v>0</v>
      </c>
      <c r="Q97" s="188">
        <v>0</v>
      </c>
      <c r="R97" s="188">
        <f>Q97*H97</f>
        <v>0</v>
      </c>
      <c r="S97" s="188">
        <v>0</v>
      </c>
      <c r="T97" s="189">
        <f>S97*H97</f>
        <v>0</v>
      </c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  <c r="AR97" s="190" t="s">
        <v>465</v>
      </c>
      <c r="AT97" s="190" t="s">
        <v>134</v>
      </c>
      <c r="AU97" s="190" t="s">
        <v>81</v>
      </c>
      <c r="AY97" s="18" t="s">
        <v>132</v>
      </c>
      <c r="BE97" s="191">
        <f>IF(N97="základní",J97,0)</f>
        <v>0</v>
      </c>
      <c r="BF97" s="191">
        <f>IF(N97="snížená",J97,0)</f>
        <v>0</v>
      </c>
      <c r="BG97" s="191">
        <f>IF(N97="zákl. přenesená",J97,0)</f>
        <v>0</v>
      </c>
      <c r="BH97" s="191">
        <f>IF(N97="sníž. přenesená",J97,0)</f>
        <v>0</v>
      </c>
      <c r="BI97" s="191">
        <f>IF(N97="nulová",J97,0)</f>
        <v>0</v>
      </c>
      <c r="BJ97" s="18" t="s">
        <v>79</v>
      </c>
      <c r="BK97" s="191">
        <f>ROUND(I97*H97,2)</f>
        <v>0</v>
      </c>
      <c r="BL97" s="18" t="s">
        <v>465</v>
      </c>
      <c r="BM97" s="190" t="s">
        <v>683</v>
      </c>
    </row>
    <row r="98" spans="1:65" s="2" customFormat="1" ht="10.199999999999999">
      <c r="A98" s="35"/>
      <c r="B98" s="36"/>
      <c r="C98" s="37"/>
      <c r="D98" s="192" t="s">
        <v>141</v>
      </c>
      <c r="E98" s="37"/>
      <c r="F98" s="193" t="s">
        <v>684</v>
      </c>
      <c r="G98" s="37"/>
      <c r="H98" s="37"/>
      <c r="I98" s="194"/>
      <c r="J98" s="37"/>
      <c r="K98" s="37"/>
      <c r="L98" s="40"/>
      <c r="M98" s="195"/>
      <c r="N98" s="196"/>
      <c r="O98" s="65"/>
      <c r="P98" s="65"/>
      <c r="Q98" s="65"/>
      <c r="R98" s="65"/>
      <c r="S98" s="65"/>
      <c r="T98" s="66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T98" s="18" t="s">
        <v>141</v>
      </c>
      <c r="AU98" s="18" t="s">
        <v>81</v>
      </c>
    </row>
    <row r="99" spans="1:65" s="12" customFormat="1" ht="22.8" customHeight="1">
      <c r="B99" s="163"/>
      <c r="C99" s="164"/>
      <c r="D99" s="165" t="s">
        <v>71</v>
      </c>
      <c r="E99" s="177" t="s">
        <v>685</v>
      </c>
      <c r="F99" s="177" t="s">
        <v>686</v>
      </c>
      <c r="G99" s="164"/>
      <c r="H99" s="164"/>
      <c r="I99" s="167"/>
      <c r="J99" s="178">
        <f>BK99</f>
        <v>0</v>
      </c>
      <c r="K99" s="164"/>
      <c r="L99" s="169"/>
      <c r="M99" s="170"/>
      <c r="N99" s="171"/>
      <c r="O99" s="171"/>
      <c r="P99" s="172">
        <f>SUM(P100:P101)</f>
        <v>0</v>
      </c>
      <c r="Q99" s="171"/>
      <c r="R99" s="172">
        <f>SUM(R100:R101)</f>
        <v>0</v>
      </c>
      <c r="S99" s="171"/>
      <c r="T99" s="173">
        <f>SUM(T100:T101)</f>
        <v>0</v>
      </c>
      <c r="AR99" s="174" t="s">
        <v>159</v>
      </c>
      <c r="AT99" s="175" t="s">
        <v>71</v>
      </c>
      <c r="AU99" s="175" t="s">
        <v>79</v>
      </c>
      <c r="AY99" s="174" t="s">
        <v>132</v>
      </c>
      <c r="BK99" s="176">
        <f>SUM(BK100:BK101)</f>
        <v>0</v>
      </c>
    </row>
    <row r="100" spans="1:65" s="2" customFormat="1" ht="24.15" customHeight="1">
      <c r="A100" s="35"/>
      <c r="B100" s="36"/>
      <c r="C100" s="179" t="s">
        <v>139</v>
      </c>
      <c r="D100" s="179" t="s">
        <v>134</v>
      </c>
      <c r="E100" s="180" t="s">
        <v>687</v>
      </c>
      <c r="F100" s="181" t="s">
        <v>688</v>
      </c>
      <c r="G100" s="182" t="s">
        <v>242</v>
      </c>
      <c r="H100" s="183">
        <v>1</v>
      </c>
      <c r="I100" s="184"/>
      <c r="J100" s="185">
        <f>ROUND(I100*H100,2)</f>
        <v>0</v>
      </c>
      <c r="K100" s="181" t="s">
        <v>138</v>
      </c>
      <c r="L100" s="40"/>
      <c r="M100" s="186" t="s">
        <v>19</v>
      </c>
      <c r="N100" s="187" t="s">
        <v>43</v>
      </c>
      <c r="O100" s="65"/>
      <c r="P100" s="188">
        <f>O100*H100</f>
        <v>0</v>
      </c>
      <c r="Q100" s="188">
        <v>0</v>
      </c>
      <c r="R100" s="188">
        <f>Q100*H100</f>
        <v>0</v>
      </c>
      <c r="S100" s="188">
        <v>0</v>
      </c>
      <c r="T100" s="189">
        <f>S100*H100</f>
        <v>0</v>
      </c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R100" s="190" t="s">
        <v>465</v>
      </c>
      <c r="AT100" s="190" t="s">
        <v>134</v>
      </c>
      <c r="AU100" s="190" t="s">
        <v>81</v>
      </c>
      <c r="AY100" s="18" t="s">
        <v>132</v>
      </c>
      <c r="BE100" s="191">
        <f>IF(N100="základní",J100,0)</f>
        <v>0</v>
      </c>
      <c r="BF100" s="191">
        <f>IF(N100="snížená",J100,0)</f>
        <v>0</v>
      </c>
      <c r="BG100" s="191">
        <f>IF(N100="zákl. přenesená",J100,0)</f>
        <v>0</v>
      </c>
      <c r="BH100" s="191">
        <f>IF(N100="sníž. přenesená",J100,0)</f>
        <v>0</v>
      </c>
      <c r="BI100" s="191">
        <f>IF(N100="nulová",J100,0)</f>
        <v>0</v>
      </c>
      <c r="BJ100" s="18" t="s">
        <v>79</v>
      </c>
      <c r="BK100" s="191">
        <f>ROUND(I100*H100,2)</f>
        <v>0</v>
      </c>
      <c r="BL100" s="18" t="s">
        <v>465</v>
      </c>
      <c r="BM100" s="190" t="s">
        <v>689</v>
      </c>
    </row>
    <row r="101" spans="1:65" s="2" customFormat="1" ht="10.199999999999999">
      <c r="A101" s="35"/>
      <c r="B101" s="36"/>
      <c r="C101" s="37"/>
      <c r="D101" s="192" t="s">
        <v>141</v>
      </c>
      <c r="E101" s="37"/>
      <c r="F101" s="193" t="s">
        <v>690</v>
      </c>
      <c r="G101" s="37"/>
      <c r="H101" s="37"/>
      <c r="I101" s="194"/>
      <c r="J101" s="37"/>
      <c r="K101" s="37"/>
      <c r="L101" s="40"/>
      <c r="M101" s="231"/>
      <c r="N101" s="232"/>
      <c r="O101" s="233"/>
      <c r="P101" s="233"/>
      <c r="Q101" s="233"/>
      <c r="R101" s="233"/>
      <c r="S101" s="233"/>
      <c r="T101" s="234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  <c r="AT101" s="18" t="s">
        <v>141</v>
      </c>
      <c r="AU101" s="18" t="s">
        <v>81</v>
      </c>
    </row>
    <row r="102" spans="1:65" s="2" customFormat="1" ht="6.9" customHeight="1">
      <c r="A102" s="35"/>
      <c r="B102" s="48"/>
      <c r="C102" s="49"/>
      <c r="D102" s="49"/>
      <c r="E102" s="49"/>
      <c r="F102" s="49"/>
      <c r="G102" s="49"/>
      <c r="H102" s="49"/>
      <c r="I102" s="49"/>
      <c r="J102" s="49"/>
      <c r="K102" s="49"/>
      <c r="L102" s="40"/>
      <c r="M102" s="35"/>
      <c r="O102" s="35"/>
      <c r="P102" s="35"/>
      <c r="Q102" s="35"/>
      <c r="R102" s="35"/>
      <c r="S102" s="35"/>
      <c r="T102" s="35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</row>
  </sheetData>
  <sheetProtection algorithmName="SHA-512" hashValue="RhrQhyv98I5pS5YkHqARbxp4LCA9f7fYe+LGuWty7vze5S3II0AQgWbAYL+zDBPtI8VlUPYl81MDGTznPkM4dA==" saltValue="61J6Qp16vG+dd3izkwVdp3Om/3OAS0LliFDIuo6wRN7cMUJ2AYL5ZZqf5ygIrTG/ExH31sbcrGc7bQk1W5p2ZQ==" spinCount="100000" sheet="1" objects="1" scenarios="1" formatColumns="0" formatRows="0" autoFilter="0"/>
  <autoFilter ref="C88:K101"/>
  <mergeCells count="12">
    <mergeCell ref="E81:H81"/>
    <mergeCell ref="L2:V2"/>
    <mergeCell ref="E50:H50"/>
    <mergeCell ref="E52:H52"/>
    <mergeCell ref="E54:H54"/>
    <mergeCell ref="E77:H77"/>
    <mergeCell ref="E79:H79"/>
    <mergeCell ref="E7:H7"/>
    <mergeCell ref="E9:H9"/>
    <mergeCell ref="E11:H11"/>
    <mergeCell ref="E20:H20"/>
    <mergeCell ref="E29:H29"/>
  </mergeCells>
  <hyperlinks>
    <hyperlink ref="F93" r:id="rId1"/>
    <hyperlink ref="F95" r:id="rId2"/>
    <hyperlink ref="F98" r:id="rId3"/>
    <hyperlink ref="F101" r:id="rId4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8"/>
  <sheetViews>
    <sheetView showGridLines="0" zoomScale="110" zoomScaleNormal="110" workbookViewId="0"/>
  </sheetViews>
  <sheetFormatPr defaultRowHeight="14.4"/>
  <cols>
    <col min="1" max="1" width="8.28515625" style="248" customWidth="1"/>
    <col min="2" max="2" width="1.7109375" style="248" customWidth="1"/>
    <col min="3" max="4" width="5" style="248" customWidth="1"/>
    <col min="5" max="5" width="11.7109375" style="248" customWidth="1"/>
    <col min="6" max="6" width="9.140625" style="248" customWidth="1"/>
    <col min="7" max="7" width="5" style="248" customWidth="1"/>
    <col min="8" max="8" width="77.85546875" style="248" customWidth="1"/>
    <col min="9" max="10" width="20" style="248" customWidth="1"/>
    <col min="11" max="11" width="1.7109375" style="248" customWidth="1"/>
  </cols>
  <sheetData>
    <row r="1" spans="2:11" s="1" customFormat="1" ht="37.5" customHeight="1"/>
    <row r="2" spans="2:11" s="1" customFormat="1" ht="7.5" customHeight="1">
      <c r="B2" s="249"/>
      <c r="C2" s="250"/>
      <c r="D2" s="250"/>
      <c r="E2" s="250"/>
      <c r="F2" s="250"/>
      <c r="G2" s="250"/>
      <c r="H2" s="250"/>
      <c r="I2" s="250"/>
      <c r="J2" s="250"/>
      <c r="K2" s="251"/>
    </row>
    <row r="3" spans="2:11" s="16" customFormat="1" ht="45" customHeight="1">
      <c r="B3" s="252"/>
      <c r="C3" s="384" t="s">
        <v>691</v>
      </c>
      <c r="D3" s="384"/>
      <c r="E3" s="384"/>
      <c r="F3" s="384"/>
      <c r="G3" s="384"/>
      <c r="H3" s="384"/>
      <c r="I3" s="384"/>
      <c r="J3" s="384"/>
      <c r="K3" s="253"/>
    </row>
    <row r="4" spans="2:11" s="1" customFormat="1" ht="25.5" customHeight="1">
      <c r="B4" s="254"/>
      <c r="C4" s="389" t="s">
        <v>692</v>
      </c>
      <c r="D4" s="389"/>
      <c r="E4" s="389"/>
      <c r="F4" s="389"/>
      <c r="G4" s="389"/>
      <c r="H4" s="389"/>
      <c r="I4" s="389"/>
      <c r="J4" s="389"/>
      <c r="K4" s="255"/>
    </row>
    <row r="5" spans="2:11" s="1" customFormat="1" ht="5.25" customHeight="1">
      <c r="B5" s="254"/>
      <c r="C5" s="256"/>
      <c r="D5" s="256"/>
      <c r="E5" s="256"/>
      <c r="F5" s="256"/>
      <c r="G5" s="256"/>
      <c r="H5" s="256"/>
      <c r="I5" s="256"/>
      <c r="J5" s="256"/>
      <c r="K5" s="255"/>
    </row>
    <row r="6" spans="2:11" s="1" customFormat="1" ht="15" customHeight="1">
      <c r="B6" s="254"/>
      <c r="C6" s="388" t="s">
        <v>693</v>
      </c>
      <c r="D6" s="388"/>
      <c r="E6" s="388"/>
      <c r="F6" s="388"/>
      <c r="G6" s="388"/>
      <c r="H6" s="388"/>
      <c r="I6" s="388"/>
      <c r="J6" s="388"/>
      <c r="K6" s="255"/>
    </row>
    <row r="7" spans="2:11" s="1" customFormat="1" ht="15" customHeight="1">
      <c r="B7" s="258"/>
      <c r="C7" s="388" t="s">
        <v>694</v>
      </c>
      <c r="D7" s="388"/>
      <c r="E7" s="388"/>
      <c r="F7" s="388"/>
      <c r="G7" s="388"/>
      <c r="H7" s="388"/>
      <c r="I7" s="388"/>
      <c r="J7" s="388"/>
      <c r="K7" s="255"/>
    </row>
    <row r="8" spans="2:11" s="1" customFormat="1" ht="12.75" customHeight="1">
      <c r="B8" s="258"/>
      <c r="C8" s="257"/>
      <c r="D8" s="257"/>
      <c r="E8" s="257"/>
      <c r="F8" s="257"/>
      <c r="G8" s="257"/>
      <c r="H8" s="257"/>
      <c r="I8" s="257"/>
      <c r="J8" s="257"/>
      <c r="K8" s="255"/>
    </row>
    <row r="9" spans="2:11" s="1" customFormat="1" ht="15" customHeight="1">
      <c r="B9" s="258"/>
      <c r="C9" s="388" t="s">
        <v>695</v>
      </c>
      <c r="D9" s="388"/>
      <c r="E9" s="388"/>
      <c r="F9" s="388"/>
      <c r="G9" s="388"/>
      <c r="H9" s="388"/>
      <c r="I9" s="388"/>
      <c r="J9" s="388"/>
      <c r="K9" s="255"/>
    </row>
    <row r="10" spans="2:11" s="1" customFormat="1" ht="15" customHeight="1">
      <c r="B10" s="258"/>
      <c r="C10" s="257"/>
      <c r="D10" s="388" t="s">
        <v>696</v>
      </c>
      <c r="E10" s="388"/>
      <c r="F10" s="388"/>
      <c r="G10" s="388"/>
      <c r="H10" s="388"/>
      <c r="I10" s="388"/>
      <c r="J10" s="388"/>
      <c r="K10" s="255"/>
    </row>
    <row r="11" spans="2:11" s="1" customFormat="1" ht="15" customHeight="1">
      <c r="B11" s="258"/>
      <c r="C11" s="259"/>
      <c r="D11" s="388" t="s">
        <v>697</v>
      </c>
      <c r="E11" s="388"/>
      <c r="F11" s="388"/>
      <c r="G11" s="388"/>
      <c r="H11" s="388"/>
      <c r="I11" s="388"/>
      <c r="J11" s="388"/>
      <c r="K11" s="255"/>
    </row>
    <row r="12" spans="2:11" s="1" customFormat="1" ht="15" customHeight="1">
      <c r="B12" s="258"/>
      <c r="C12" s="259"/>
      <c r="D12" s="257"/>
      <c r="E12" s="257"/>
      <c r="F12" s="257"/>
      <c r="G12" s="257"/>
      <c r="H12" s="257"/>
      <c r="I12" s="257"/>
      <c r="J12" s="257"/>
      <c r="K12" s="255"/>
    </row>
    <row r="13" spans="2:11" s="1" customFormat="1" ht="15" customHeight="1">
      <c r="B13" s="258"/>
      <c r="C13" s="259"/>
      <c r="D13" s="260" t="s">
        <v>698</v>
      </c>
      <c r="E13" s="257"/>
      <c r="F13" s="257"/>
      <c r="G13" s="257"/>
      <c r="H13" s="257"/>
      <c r="I13" s="257"/>
      <c r="J13" s="257"/>
      <c r="K13" s="255"/>
    </row>
    <row r="14" spans="2:11" s="1" customFormat="1" ht="12.75" customHeight="1">
      <c r="B14" s="258"/>
      <c r="C14" s="259"/>
      <c r="D14" s="259"/>
      <c r="E14" s="259"/>
      <c r="F14" s="259"/>
      <c r="G14" s="259"/>
      <c r="H14" s="259"/>
      <c r="I14" s="259"/>
      <c r="J14" s="259"/>
      <c r="K14" s="255"/>
    </row>
    <row r="15" spans="2:11" s="1" customFormat="1" ht="15" customHeight="1">
      <c r="B15" s="258"/>
      <c r="C15" s="259"/>
      <c r="D15" s="388" t="s">
        <v>699</v>
      </c>
      <c r="E15" s="388"/>
      <c r="F15" s="388"/>
      <c r="G15" s="388"/>
      <c r="H15" s="388"/>
      <c r="I15" s="388"/>
      <c r="J15" s="388"/>
      <c r="K15" s="255"/>
    </row>
    <row r="16" spans="2:11" s="1" customFormat="1" ht="15" customHeight="1">
      <c r="B16" s="258"/>
      <c r="C16" s="259"/>
      <c r="D16" s="388" t="s">
        <v>700</v>
      </c>
      <c r="E16" s="388"/>
      <c r="F16" s="388"/>
      <c r="G16" s="388"/>
      <c r="H16" s="388"/>
      <c r="I16" s="388"/>
      <c r="J16" s="388"/>
      <c r="K16" s="255"/>
    </row>
    <row r="17" spans="2:11" s="1" customFormat="1" ht="15" customHeight="1">
      <c r="B17" s="258"/>
      <c r="C17" s="259"/>
      <c r="D17" s="388" t="s">
        <v>701</v>
      </c>
      <c r="E17" s="388"/>
      <c r="F17" s="388"/>
      <c r="G17" s="388"/>
      <c r="H17" s="388"/>
      <c r="I17" s="388"/>
      <c r="J17" s="388"/>
      <c r="K17" s="255"/>
    </row>
    <row r="18" spans="2:11" s="1" customFormat="1" ht="15" customHeight="1">
      <c r="B18" s="258"/>
      <c r="C18" s="259"/>
      <c r="D18" s="259"/>
      <c r="E18" s="261" t="s">
        <v>78</v>
      </c>
      <c r="F18" s="388" t="s">
        <v>702</v>
      </c>
      <c r="G18" s="388"/>
      <c r="H18" s="388"/>
      <c r="I18" s="388"/>
      <c r="J18" s="388"/>
      <c r="K18" s="255"/>
    </row>
    <row r="19" spans="2:11" s="1" customFormat="1" ht="15" customHeight="1">
      <c r="B19" s="258"/>
      <c r="C19" s="259"/>
      <c r="D19" s="259"/>
      <c r="E19" s="261" t="s">
        <v>703</v>
      </c>
      <c r="F19" s="388" t="s">
        <v>704</v>
      </c>
      <c r="G19" s="388"/>
      <c r="H19" s="388"/>
      <c r="I19" s="388"/>
      <c r="J19" s="388"/>
      <c r="K19" s="255"/>
    </row>
    <row r="20" spans="2:11" s="1" customFormat="1" ht="15" customHeight="1">
      <c r="B20" s="258"/>
      <c r="C20" s="259"/>
      <c r="D20" s="259"/>
      <c r="E20" s="261" t="s">
        <v>705</v>
      </c>
      <c r="F20" s="388" t="s">
        <v>706</v>
      </c>
      <c r="G20" s="388"/>
      <c r="H20" s="388"/>
      <c r="I20" s="388"/>
      <c r="J20" s="388"/>
      <c r="K20" s="255"/>
    </row>
    <row r="21" spans="2:11" s="1" customFormat="1" ht="15" customHeight="1">
      <c r="B21" s="258"/>
      <c r="C21" s="259"/>
      <c r="D21" s="259"/>
      <c r="E21" s="261" t="s">
        <v>707</v>
      </c>
      <c r="F21" s="388" t="s">
        <v>708</v>
      </c>
      <c r="G21" s="388"/>
      <c r="H21" s="388"/>
      <c r="I21" s="388"/>
      <c r="J21" s="388"/>
      <c r="K21" s="255"/>
    </row>
    <row r="22" spans="2:11" s="1" customFormat="1" ht="15" customHeight="1">
      <c r="B22" s="258"/>
      <c r="C22" s="259"/>
      <c r="D22" s="259"/>
      <c r="E22" s="261" t="s">
        <v>709</v>
      </c>
      <c r="F22" s="388" t="s">
        <v>710</v>
      </c>
      <c r="G22" s="388"/>
      <c r="H22" s="388"/>
      <c r="I22" s="388"/>
      <c r="J22" s="388"/>
      <c r="K22" s="255"/>
    </row>
    <row r="23" spans="2:11" s="1" customFormat="1" ht="15" customHeight="1">
      <c r="B23" s="258"/>
      <c r="C23" s="259"/>
      <c r="D23" s="259"/>
      <c r="E23" s="261" t="s">
        <v>85</v>
      </c>
      <c r="F23" s="388" t="s">
        <v>711</v>
      </c>
      <c r="G23" s="388"/>
      <c r="H23" s="388"/>
      <c r="I23" s="388"/>
      <c r="J23" s="388"/>
      <c r="K23" s="255"/>
    </row>
    <row r="24" spans="2:11" s="1" customFormat="1" ht="12.75" customHeight="1">
      <c r="B24" s="258"/>
      <c r="C24" s="259"/>
      <c r="D24" s="259"/>
      <c r="E24" s="259"/>
      <c r="F24" s="259"/>
      <c r="G24" s="259"/>
      <c r="H24" s="259"/>
      <c r="I24" s="259"/>
      <c r="J24" s="259"/>
      <c r="K24" s="255"/>
    </row>
    <row r="25" spans="2:11" s="1" customFormat="1" ht="15" customHeight="1">
      <c r="B25" s="258"/>
      <c r="C25" s="388" t="s">
        <v>712</v>
      </c>
      <c r="D25" s="388"/>
      <c r="E25" s="388"/>
      <c r="F25" s="388"/>
      <c r="G25" s="388"/>
      <c r="H25" s="388"/>
      <c r="I25" s="388"/>
      <c r="J25" s="388"/>
      <c r="K25" s="255"/>
    </row>
    <row r="26" spans="2:11" s="1" customFormat="1" ht="15" customHeight="1">
      <c r="B26" s="258"/>
      <c r="C26" s="388" t="s">
        <v>713</v>
      </c>
      <c r="D26" s="388"/>
      <c r="E26" s="388"/>
      <c r="F26" s="388"/>
      <c r="G26" s="388"/>
      <c r="H26" s="388"/>
      <c r="I26" s="388"/>
      <c r="J26" s="388"/>
      <c r="K26" s="255"/>
    </row>
    <row r="27" spans="2:11" s="1" customFormat="1" ht="15" customHeight="1">
      <c r="B27" s="258"/>
      <c r="C27" s="257"/>
      <c r="D27" s="388" t="s">
        <v>714</v>
      </c>
      <c r="E27" s="388"/>
      <c r="F27" s="388"/>
      <c r="G27" s="388"/>
      <c r="H27" s="388"/>
      <c r="I27" s="388"/>
      <c r="J27" s="388"/>
      <c r="K27" s="255"/>
    </row>
    <row r="28" spans="2:11" s="1" customFormat="1" ht="15" customHeight="1">
      <c r="B28" s="258"/>
      <c r="C28" s="259"/>
      <c r="D28" s="388" t="s">
        <v>715</v>
      </c>
      <c r="E28" s="388"/>
      <c r="F28" s="388"/>
      <c r="G28" s="388"/>
      <c r="H28" s="388"/>
      <c r="I28" s="388"/>
      <c r="J28" s="388"/>
      <c r="K28" s="255"/>
    </row>
    <row r="29" spans="2:11" s="1" customFormat="1" ht="12.75" customHeight="1">
      <c r="B29" s="258"/>
      <c r="C29" s="259"/>
      <c r="D29" s="259"/>
      <c r="E29" s="259"/>
      <c r="F29" s="259"/>
      <c r="G29" s="259"/>
      <c r="H29" s="259"/>
      <c r="I29" s="259"/>
      <c r="J29" s="259"/>
      <c r="K29" s="255"/>
    </row>
    <row r="30" spans="2:11" s="1" customFormat="1" ht="15" customHeight="1">
      <c r="B30" s="258"/>
      <c r="C30" s="259"/>
      <c r="D30" s="388" t="s">
        <v>716</v>
      </c>
      <c r="E30" s="388"/>
      <c r="F30" s="388"/>
      <c r="G30" s="388"/>
      <c r="H30" s="388"/>
      <c r="I30" s="388"/>
      <c r="J30" s="388"/>
      <c r="K30" s="255"/>
    </row>
    <row r="31" spans="2:11" s="1" customFormat="1" ht="15" customHeight="1">
      <c r="B31" s="258"/>
      <c r="C31" s="259"/>
      <c r="D31" s="388" t="s">
        <v>717</v>
      </c>
      <c r="E31" s="388"/>
      <c r="F31" s="388"/>
      <c r="G31" s="388"/>
      <c r="H31" s="388"/>
      <c r="I31" s="388"/>
      <c r="J31" s="388"/>
      <c r="K31" s="255"/>
    </row>
    <row r="32" spans="2:11" s="1" customFormat="1" ht="12.75" customHeight="1">
      <c r="B32" s="258"/>
      <c r="C32" s="259"/>
      <c r="D32" s="259"/>
      <c r="E32" s="259"/>
      <c r="F32" s="259"/>
      <c r="G32" s="259"/>
      <c r="H32" s="259"/>
      <c r="I32" s="259"/>
      <c r="J32" s="259"/>
      <c r="K32" s="255"/>
    </row>
    <row r="33" spans="2:11" s="1" customFormat="1" ht="15" customHeight="1">
      <c r="B33" s="258"/>
      <c r="C33" s="259"/>
      <c r="D33" s="388" t="s">
        <v>718</v>
      </c>
      <c r="E33" s="388"/>
      <c r="F33" s="388"/>
      <c r="G33" s="388"/>
      <c r="H33" s="388"/>
      <c r="I33" s="388"/>
      <c r="J33" s="388"/>
      <c r="K33" s="255"/>
    </row>
    <row r="34" spans="2:11" s="1" customFormat="1" ht="15" customHeight="1">
      <c r="B34" s="258"/>
      <c r="C34" s="259"/>
      <c r="D34" s="388" t="s">
        <v>719</v>
      </c>
      <c r="E34" s="388"/>
      <c r="F34" s="388"/>
      <c r="G34" s="388"/>
      <c r="H34" s="388"/>
      <c r="I34" s="388"/>
      <c r="J34" s="388"/>
      <c r="K34" s="255"/>
    </row>
    <row r="35" spans="2:11" s="1" customFormat="1" ht="15" customHeight="1">
      <c r="B35" s="258"/>
      <c r="C35" s="259"/>
      <c r="D35" s="388" t="s">
        <v>720</v>
      </c>
      <c r="E35" s="388"/>
      <c r="F35" s="388"/>
      <c r="G35" s="388"/>
      <c r="H35" s="388"/>
      <c r="I35" s="388"/>
      <c r="J35" s="388"/>
      <c r="K35" s="255"/>
    </row>
    <row r="36" spans="2:11" s="1" customFormat="1" ht="15" customHeight="1">
      <c r="B36" s="258"/>
      <c r="C36" s="259"/>
      <c r="D36" s="257"/>
      <c r="E36" s="260" t="s">
        <v>118</v>
      </c>
      <c r="F36" s="257"/>
      <c r="G36" s="388" t="s">
        <v>721</v>
      </c>
      <c r="H36" s="388"/>
      <c r="I36" s="388"/>
      <c r="J36" s="388"/>
      <c r="K36" s="255"/>
    </row>
    <row r="37" spans="2:11" s="1" customFormat="1" ht="30.75" customHeight="1">
      <c r="B37" s="258"/>
      <c r="C37" s="259"/>
      <c r="D37" s="257"/>
      <c r="E37" s="260" t="s">
        <v>722</v>
      </c>
      <c r="F37" s="257"/>
      <c r="G37" s="388" t="s">
        <v>723</v>
      </c>
      <c r="H37" s="388"/>
      <c r="I37" s="388"/>
      <c r="J37" s="388"/>
      <c r="K37" s="255"/>
    </row>
    <row r="38" spans="2:11" s="1" customFormat="1" ht="15" customHeight="1">
      <c r="B38" s="258"/>
      <c r="C38" s="259"/>
      <c r="D38" s="257"/>
      <c r="E38" s="260" t="s">
        <v>53</v>
      </c>
      <c r="F38" s="257"/>
      <c r="G38" s="388" t="s">
        <v>724</v>
      </c>
      <c r="H38" s="388"/>
      <c r="I38" s="388"/>
      <c r="J38" s="388"/>
      <c r="K38" s="255"/>
    </row>
    <row r="39" spans="2:11" s="1" customFormat="1" ht="15" customHeight="1">
      <c r="B39" s="258"/>
      <c r="C39" s="259"/>
      <c r="D39" s="257"/>
      <c r="E39" s="260" t="s">
        <v>54</v>
      </c>
      <c r="F39" s="257"/>
      <c r="G39" s="388" t="s">
        <v>725</v>
      </c>
      <c r="H39" s="388"/>
      <c r="I39" s="388"/>
      <c r="J39" s="388"/>
      <c r="K39" s="255"/>
    </row>
    <row r="40" spans="2:11" s="1" customFormat="1" ht="15" customHeight="1">
      <c r="B40" s="258"/>
      <c r="C40" s="259"/>
      <c r="D40" s="257"/>
      <c r="E40" s="260" t="s">
        <v>119</v>
      </c>
      <c r="F40" s="257"/>
      <c r="G40" s="388" t="s">
        <v>726</v>
      </c>
      <c r="H40" s="388"/>
      <c r="I40" s="388"/>
      <c r="J40" s="388"/>
      <c r="K40" s="255"/>
    </row>
    <row r="41" spans="2:11" s="1" customFormat="1" ht="15" customHeight="1">
      <c r="B41" s="258"/>
      <c r="C41" s="259"/>
      <c r="D41" s="257"/>
      <c r="E41" s="260" t="s">
        <v>120</v>
      </c>
      <c r="F41" s="257"/>
      <c r="G41" s="388" t="s">
        <v>727</v>
      </c>
      <c r="H41" s="388"/>
      <c r="I41" s="388"/>
      <c r="J41" s="388"/>
      <c r="K41" s="255"/>
    </row>
    <row r="42" spans="2:11" s="1" customFormat="1" ht="15" customHeight="1">
      <c r="B42" s="258"/>
      <c r="C42" s="259"/>
      <c r="D42" s="257"/>
      <c r="E42" s="260" t="s">
        <v>728</v>
      </c>
      <c r="F42" s="257"/>
      <c r="G42" s="388" t="s">
        <v>729</v>
      </c>
      <c r="H42" s="388"/>
      <c r="I42" s="388"/>
      <c r="J42" s="388"/>
      <c r="K42" s="255"/>
    </row>
    <row r="43" spans="2:11" s="1" customFormat="1" ht="15" customHeight="1">
      <c r="B43" s="258"/>
      <c r="C43" s="259"/>
      <c r="D43" s="257"/>
      <c r="E43" s="260"/>
      <c r="F43" s="257"/>
      <c r="G43" s="388" t="s">
        <v>730</v>
      </c>
      <c r="H43" s="388"/>
      <c r="I43" s="388"/>
      <c r="J43" s="388"/>
      <c r="K43" s="255"/>
    </row>
    <row r="44" spans="2:11" s="1" customFormat="1" ht="15" customHeight="1">
      <c r="B44" s="258"/>
      <c r="C44" s="259"/>
      <c r="D44" s="257"/>
      <c r="E44" s="260" t="s">
        <v>731</v>
      </c>
      <c r="F44" s="257"/>
      <c r="G44" s="388" t="s">
        <v>732</v>
      </c>
      <c r="H44" s="388"/>
      <c r="I44" s="388"/>
      <c r="J44" s="388"/>
      <c r="K44" s="255"/>
    </row>
    <row r="45" spans="2:11" s="1" customFormat="1" ht="15" customHeight="1">
      <c r="B45" s="258"/>
      <c r="C45" s="259"/>
      <c r="D45" s="257"/>
      <c r="E45" s="260" t="s">
        <v>122</v>
      </c>
      <c r="F45" s="257"/>
      <c r="G45" s="388" t="s">
        <v>733</v>
      </c>
      <c r="H45" s="388"/>
      <c r="I45" s="388"/>
      <c r="J45" s="388"/>
      <c r="K45" s="255"/>
    </row>
    <row r="46" spans="2:11" s="1" customFormat="1" ht="12.75" customHeight="1">
      <c r="B46" s="258"/>
      <c r="C46" s="259"/>
      <c r="D46" s="257"/>
      <c r="E46" s="257"/>
      <c r="F46" s="257"/>
      <c r="G46" s="257"/>
      <c r="H46" s="257"/>
      <c r="I46" s="257"/>
      <c r="J46" s="257"/>
      <c r="K46" s="255"/>
    </row>
    <row r="47" spans="2:11" s="1" customFormat="1" ht="15" customHeight="1">
      <c r="B47" s="258"/>
      <c r="C47" s="259"/>
      <c r="D47" s="388" t="s">
        <v>734</v>
      </c>
      <c r="E47" s="388"/>
      <c r="F47" s="388"/>
      <c r="G47" s="388"/>
      <c r="H47" s="388"/>
      <c r="I47" s="388"/>
      <c r="J47" s="388"/>
      <c r="K47" s="255"/>
    </row>
    <row r="48" spans="2:11" s="1" customFormat="1" ht="15" customHeight="1">
      <c r="B48" s="258"/>
      <c r="C48" s="259"/>
      <c r="D48" s="259"/>
      <c r="E48" s="388" t="s">
        <v>735</v>
      </c>
      <c r="F48" s="388"/>
      <c r="G48" s="388"/>
      <c r="H48" s="388"/>
      <c r="I48" s="388"/>
      <c r="J48" s="388"/>
      <c r="K48" s="255"/>
    </row>
    <row r="49" spans="2:11" s="1" customFormat="1" ht="15" customHeight="1">
      <c r="B49" s="258"/>
      <c r="C49" s="259"/>
      <c r="D49" s="259"/>
      <c r="E49" s="388" t="s">
        <v>736</v>
      </c>
      <c r="F49" s="388"/>
      <c r="G49" s="388"/>
      <c r="H49" s="388"/>
      <c r="I49" s="388"/>
      <c r="J49" s="388"/>
      <c r="K49" s="255"/>
    </row>
    <row r="50" spans="2:11" s="1" customFormat="1" ht="15" customHeight="1">
      <c r="B50" s="258"/>
      <c r="C50" s="259"/>
      <c r="D50" s="259"/>
      <c r="E50" s="388" t="s">
        <v>737</v>
      </c>
      <c r="F50" s="388"/>
      <c r="G50" s="388"/>
      <c r="H50" s="388"/>
      <c r="I50" s="388"/>
      <c r="J50" s="388"/>
      <c r="K50" s="255"/>
    </row>
    <row r="51" spans="2:11" s="1" customFormat="1" ht="15" customHeight="1">
      <c r="B51" s="258"/>
      <c r="C51" s="259"/>
      <c r="D51" s="388" t="s">
        <v>738</v>
      </c>
      <c r="E51" s="388"/>
      <c r="F51" s="388"/>
      <c r="G51" s="388"/>
      <c r="H51" s="388"/>
      <c r="I51" s="388"/>
      <c r="J51" s="388"/>
      <c r="K51" s="255"/>
    </row>
    <row r="52" spans="2:11" s="1" customFormat="1" ht="25.5" customHeight="1">
      <c r="B52" s="254"/>
      <c r="C52" s="389" t="s">
        <v>739</v>
      </c>
      <c r="D52" s="389"/>
      <c r="E52" s="389"/>
      <c r="F52" s="389"/>
      <c r="G52" s="389"/>
      <c r="H52" s="389"/>
      <c r="I52" s="389"/>
      <c r="J52" s="389"/>
      <c r="K52" s="255"/>
    </row>
    <row r="53" spans="2:11" s="1" customFormat="1" ht="5.25" customHeight="1">
      <c r="B53" s="254"/>
      <c r="C53" s="256"/>
      <c r="D53" s="256"/>
      <c r="E53" s="256"/>
      <c r="F53" s="256"/>
      <c r="G53" s="256"/>
      <c r="H53" s="256"/>
      <c r="I53" s="256"/>
      <c r="J53" s="256"/>
      <c r="K53" s="255"/>
    </row>
    <row r="54" spans="2:11" s="1" customFormat="1" ht="15" customHeight="1">
      <c r="B54" s="254"/>
      <c r="C54" s="388" t="s">
        <v>740</v>
      </c>
      <c r="D54" s="388"/>
      <c r="E54" s="388"/>
      <c r="F54" s="388"/>
      <c r="G54" s="388"/>
      <c r="H54" s="388"/>
      <c r="I54" s="388"/>
      <c r="J54" s="388"/>
      <c r="K54" s="255"/>
    </row>
    <row r="55" spans="2:11" s="1" customFormat="1" ht="15" customHeight="1">
      <c r="B55" s="254"/>
      <c r="C55" s="388" t="s">
        <v>741</v>
      </c>
      <c r="D55" s="388"/>
      <c r="E55" s="388"/>
      <c r="F55" s="388"/>
      <c r="G55" s="388"/>
      <c r="H55" s="388"/>
      <c r="I55" s="388"/>
      <c r="J55" s="388"/>
      <c r="K55" s="255"/>
    </row>
    <row r="56" spans="2:11" s="1" customFormat="1" ht="12.75" customHeight="1">
      <c r="B56" s="254"/>
      <c r="C56" s="257"/>
      <c r="D56" s="257"/>
      <c r="E56" s="257"/>
      <c r="F56" s="257"/>
      <c r="G56" s="257"/>
      <c r="H56" s="257"/>
      <c r="I56" s="257"/>
      <c r="J56" s="257"/>
      <c r="K56" s="255"/>
    </row>
    <row r="57" spans="2:11" s="1" customFormat="1" ht="15" customHeight="1">
      <c r="B57" s="254"/>
      <c r="C57" s="388" t="s">
        <v>742</v>
      </c>
      <c r="D57" s="388"/>
      <c r="E57" s="388"/>
      <c r="F57" s="388"/>
      <c r="G57" s="388"/>
      <c r="H57" s="388"/>
      <c r="I57" s="388"/>
      <c r="J57" s="388"/>
      <c r="K57" s="255"/>
    </row>
    <row r="58" spans="2:11" s="1" customFormat="1" ht="15" customHeight="1">
      <c r="B58" s="254"/>
      <c r="C58" s="259"/>
      <c r="D58" s="388" t="s">
        <v>743</v>
      </c>
      <c r="E58" s="388"/>
      <c r="F58" s="388"/>
      <c r="G58" s="388"/>
      <c r="H58" s="388"/>
      <c r="I58" s="388"/>
      <c r="J58" s="388"/>
      <c r="K58" s="255"/>
    </row>
    <row r="59" spans="2:11" s="1" customFormat="1" ht="15" customHeight="1">
      <c r="B59" s="254"/>
      <c r="C59" s="259"/>
      <c r="D59" s="388" t="s">
        <v>744</v>
      </c>
      <c r="E59" s="388"/>
      <c r="F59" s="388"/>
      <c r="G59" s="388"/>
      <c r="H59" s="388"/>
      <c r="I59" s="388"/>
      <c r="J59" s="388"/>
      <c r="K59" s="255"/>
    </row>
    <row r="60" spans="2:11" s="1" customFormat="1" ht="15" customHeight="1">
      <c r="B60" s="254"/>
      <c r="C60" s="259"/>
      <c r="D60" s="388" t="s">
        <v>745</v>
      </c>
      <c r="E60" s="388"/>
      <c r="F60" s="388"/>
      <c r="G60" s="388"/>
      <c r="H60" s="388"/>
      <c r="I60" s="388"/>
      <c r="J60" s="388"/>
      <c r="K60" s="255"/>
    </row>
    <row r="61" spans="2:11" s="1" customFormat="1" ht="15" customHeight="1">
      <c r="B61" s="254"/>
      <c r="C61" s="259"/>
      <c r="D61" s="388" t="s">
        <v>746</v>
      </c>
      <c r="E61" s="388"/>
      <c r="F61" s="388"/>
      <c r="G61" s="388"/>
      <c r="H61" s="388"/>
      <c r="I61" s="388"/>
      <c r="J61" s="388"/>
      <c r="K61" s="255"/>
    </row>
    <row r="62" spans="2:11" s="1" customFormat="1" ht="15" customHeight="1">
      <c r="B62" s="254"/>
      <c r="C62" s="259"/>
      <c r="D62" s="390" t="s">
        <v>747</v>
      </c>
      <c r="E62" s="390"/>
      <c r="F62" s="390"/>
      <c r="G62" s="390"/>
      <c r="H62" s="390"/>
      <c r="I62" s="390"/>
      <c r="J62" s="390"/>
      <c r="K62" s="255"/>
    </row>
    <row r="63" spans="2:11" s="1" customFormat="1" ht="15" customHeight="1">
      <c r="B63" s="254"/>
      <c r="C63" s="259"/>
      <c r="D63" s="388" t="s">
        <v>748</v>
      </c>
      <c r="E63" s="388"/>
      <c r="F63" s="388"/>
      <c r="G63" s="388"/>
      <c r="H63" s="388"/>
      <c r="I63" s="388"/>
      <c r="J63" s="388"/>
      <c r="K63" s="255"/>
    </row>
    <row r="64" spans="2:11" s="1" customFormat="1" ht="12.75" customHeight="1">
      <c r="B64" s="254"/>
      <c r="C64" s="259"/>
      <c r="D64" s="259"/>
      <c r="E64" s="262"/>
      <c r="F64" s="259"/>
      <c r="G64" s="259"/>
      <c r="H64" s="259"/>
      <c r="I64" s="259"/>
      <c r="J64" s="259"/>
      <c r="K64" s="255"/>
    </row>
    <row r="65" spans="2:11" s="1" customFormat="1" ht="15" customHeight="1">
      <c r="B65" s="254"/>
      <c r="C65" s="259"/>
      <c r="D65" s="388" t="s">
        <v>749</v>
      </c>
      <c r="E65" s="388"/>
      <c r="F65" s="388"/>
      <c r="G65" s="388"/>
      <c r="H65" s="388"/>
      <c r="I65" s="388"/>
      <c r="J65" s="388"/>
      <c r="K65" s="255"/>
    </row>
    <row r="66" spans="2:11" s="1" customFormat="1" ht="15" customHeight="1">
      <c r="B66" s="254"/>
      <c r="C66" s="259"/>
      <c r="D66" s="390" t="s">
        <v>750</v>
      </c>
      <c r="E66" s="390"/>
      <c r="F66" s="390"/>
      <c r="G66" s="390"/>
      <c r="H66" s="390"/>
      <c r="I66" s="390"/>
      <c r="J66" s="390"/>
      <c r="K66" s="255"/>
    </row>
    <row r="67" spans="2:11" s="1" customFormat="1" ht="15" customHeight="1">
      <c r="B67" s="254"/>
      <c r="C67" s="259"/>
      <c r="D67" s="388" t="s">
        <v>751</v>
      </c>
      <c r="E67" s="388"/>
      <c r="F67" s="388"/>
      <c r="G67" s="388"/>
      <c r="H67" s="388"/>
      <c r="I67" s="388"/>
      <c r="J67" s="388"/>
      <c r="K67" s="255"/>
    </row>
    <row r="68" spans="2:11" s="1" customFormat="1" ht="15" customHeight="1">
      <c r="B68" s="254"/>
      <c r="C68" s="259"/>
      <c r="D68" s="388" t="s">
        <v>752</v>
      </c>
      <c r="E68" s="388"/>
      <c r="F68" s="388"/>
      <c r="G68" s="388"/>
      <c r="H68" s="388"/>
      <c r="I68" s="388"/>
      <c r="J68" s="388"/>
      <c r="K68" s="255"/>
    </row>
    <row r="69" spans="2:11" s="1" customFormat="1" ht="15" customHeight="1">
      <c r="B69" s="254"/>
      <c r="C69" s="259"/>
      <c r="D69" s="388" t="s">
        <v>753</v>
      </c>
      <c r="E69" s="388"/>
      <c r="F69" s="388"/>
      <c r="G69" s="388"/>
      <c r="H69" s="388"/>
      <c r="I69" s="388"/>
      <c r="J69" s="388"/>
      <c r="K69" s="255"/>
    </row>
    <row r="70" spans="2:11" s="1" customFormat="1" ht="15" customHeight="1">
      <c r="B70" s="254"/>
      <c r="C70" s="259"/>
      <c r="D70" s="388" t="s">
        <v>754</v>
      </c>
      <c r="E70" s="388"/>
      <c r="F70" s="388"/>
      <c r="G70" s="388"/>
      <c r="H70" s="388"/>
      <c r="I70" s="388"/>
      <c r="J70" s="388"/>
      <c r="K70" s="255"/>
    </row>
    <row r="71" spans="2:11" s="1" customFormat="1" ht="12.75" customHeight="1">
      <c r="B71" s="263"/>
      <c r="C71" s="264"/>
      <c r="D71" s="264"/>
      <c r="E71" s="264"/>
      <c r="F71" s="264"/>
      <c r="G71" s="264"/>
      <c r="H71" s="264"/>
      <c r="I71" s="264"/>
      <c r="J71" s="264"/>
      <c r="K71" s="265"/>
    </row>
    <row r="72" spans="2:11" s="1" customFormat="1" ht="18.75" customHeight="1">
      <c r="B72" s="266"/>
      <c r="C72" s="266"/>
      <c r="D72" s="266"/>
      <c r="E72" s="266"/>
      <c r="F72" s="266"/>
      <c r="G72" s="266"/>
      <c r="H72" s="266"/>
      <c r="I72" s="266"/>
      <c r="J72" s="266"/>
      <c r="K72" s="267"/>
    </row>
    <row r="73" spans="2:11" s="1" customFormat="1" ht="18.75" customHeight="1">
      <c r="B73" s="267"/>
      <c r="C73" s="267"/>
      <c r="D73" s="267"/>
      <c r="E73" s="267"/>
      <c r="F73" s="267"/>
      <c r="G73" s="267"/>
      <c r="H73" s="267"/>
      <c r="I73" s="267"/>
      <c r="J73" s="267"/>
      <c r="K73" s="267"/>
    </row>
    <row r="74" spans="2:11" s="1" customFormat="1" ht="7.5" customHeight="1">
      <c r="B74" s="268"/>
      <c r="C74" s="269"/>
      <c r="D74" s="269"/>
      <c r="E74" s="269"/>
      <c r="F74" s="269"/>
      <c r="G74" s="269"/>
      <c r="H74" s="269"/>
      <c r="I74" s="269"/>
      <c r="J74" s="269"/>
      <c r="K74" s="270"/>
    </row>
    <row r="75" spans="2:11" s="1" customFormat="1" ht="45" customHeight="1">
      <c r="B75" s="271"/>
      <c r="C75" s="383" t="s">
        <v>755</v>
      </c>
      <c r="D75" s="383"/>
      <c r="E75" s="383"/>
      <c r="F75" s="383"/>
      <c r="G75" s="383"/>
      <c r="H75" s="383"/>
      <c r="I75" s="383"/>
      <c r="J75" s="383"/>
      <c r="K75" s="272"/>
    </row>
    <row r="76" spans="2:11" s="1" customFormat="1" ht="17.25" customHeight="1">
      <c r="B76" s="271"/>
      <c r="C76" s="273" t="s">
        <v>756</v>
      </c>
      <c r="D76" s="273"/>
      <c r="E76" s="273"/>
      <c r="F76" s="273" t="s">
        <v>757</v>
      </c>
      <c r="G76" s="274"/>
      <c r="H76" s="273" t="s">
        <v>54</v>
      </c>
      <c r="I76" s="273" t="s">
        <v>57</v>
      </c>
      <c r="J76" s="273" t="s">
        <v>758</v>
      </c>
      <c r="K76" s="272"/>
    </row>
    <row r="77" spans="2:11" s="1" customFormat="1" ht="17.25" customHeight="1">
      <c r="B77" s="271"/>
      <c r="C77" s="275" t="s">
        <v>759</v>
      </c>
      <c r="D77" s="275"/>
      <c r="E77" s="275"/>
      <c r="F77" s="276" t="s">
        <v>760</v>
      </c>
      <c r="G77" s="277"/>
      <c r="H77" s="275"/>
      <c r="I77" s="275"/>
      <c r="J77" s="275" t="s">
        <v>761</v>
      </c>
      <c r="K77" s="272"/>
    </row>
    <row r="78" spans="2:11" s="1" customFormat="1" ht="5.25" customHeight="1">
      <c r="B78" s="271"/>
      <c r="C78" s="278"/>
      <c r="D78" s="278"/>
      <c r="E78" s="278"/>
      <c r="F78" s="278"/>
      <c r="G78" s="279"/>
      <c r="H78" s="278"/>
      <c r="I78" s="278"/>
      <c r="J78" s="278"/>
      <c r="K78" s="272"/>
    </row>
    <row r="79" spans="2:11" s="1" customFormat="1" ht="15" customHeight="1">
      <c r="B79" s="271"/>
      <c r="C79" s="260" t="s">
        <v>53</v>
      </c>
      <c r="D79" s="280"/>
      <c r="E79" s="280"/>
      <c r="F79" s="281" t="s">
        <v>762</v>
      </c>
      <c r="G79" s="282"/>
      <c r="H79" s="260" t="s">
        <v>763</v>
      </c>
      <c r="I79" s="260" t="s">
        <v>764</v>
      </c>
      <c r="J79" s="260">
        <v>20</v>
      </c>
      <c r="K79" s="272"/>
    </row>
    <row r="80" spans="2:11" s="1" customFormat="1" ht="15" customHeight="1">
      <c r="B80" s="271"/>
      <c r="C80" s="260" t="s">
        <v>765</v>
      </c>
      <c r="D80" s="260"/>
      <c r="E80" s="260"/>
      <c r="F80" s="281" t="s">
        <v>762</v>
      </c>
      <c r="G80" s="282"/>
      <c r="H80" s="260" t="s">
        <v>766</v>
      </c>
      <c r="I80" s="260" t="s">
        <v>764</v>
      </c>
      <c r="J80" s="260">
        <v>120</v>
      </c>
      <c r="K80" s="272"/>
    </row>
    <row r="81" spans="2:11" s="1" customFormat="1" ht="15" customHeight="1">
      <c r="B81" s="283"/>
      <c r="C81" s="260" t="s">
        <v>767</v>
      </c>
      <c r="D81" s="260"/>
      <c r="E81" s="260"/>
      <c r="F81" s="281" t="s">
        <v>768</v>
      </c>
      <c r="G81" s="282"/>
      <c r="H81" s="260" t="s">
        <v>769</v>
      </c>
      <c r="I81" s="260" t="s">
        <v>764</v>
      </c>
      <c r="J81" s="260">
        <v>50</v>
      </c>
      <c r="K81" s="272"/>
    </row>
    <row r="82" spans="2:11" s="1" customFormat="1" ht="15" customHeight="1">
      <c r="B82" s="283"/>
      <c r="C82" s="260" t="s">
        <v>770</v>
      </c>
      <c r="D82" s="260"/>
      <c r="E82" s="260"/>
      <c r="F82" s="281" t="s">
        <v>762</v>
      </c>
      <c r="G82" s="282"/>
      <c r="H82" s="260" t="s">
        <v>771</v>
      </c>
      <c r="I82" s="260" t="s">
        <v>772</v>
      </c>
      <c r="J82" s="260"/>
      <c r="K82" s="272"/>
    </row>
    <row r="83" spans="2:11" s="1" customFormat="1" ht="15" customHeight="1">
      <c r="B83" s="283"/>
      <c r="C83" s="284" t="s">
        <v>773</v>
      </c>
      <c r="D83" s="284"/>
      <c r="E83" s="284"/>
      <c r="F83" s="285" t="s">
        <v>768</v>
      </c>
      <c r="G83" s="284"/>
      <c r="H83" s="284" t="s">
        <v>774</v>
      </c>
      <c r="I83" s="284" t="s">
        <v>764</v>
      </c>
      <c r="J83" s="284">
        <v>15</v>
      </c>
      <c r="K83" s="272"/>
    </row>
    <row r="84" spans="2:11" s="1" customFormat="1" ht="15" customHeight="1">
      <c r="B84" s="283"/>
      <c r="C84" s="284" t="s">
        <v>775</v>
      </c>
      <c r="D84" s="284"/>
      <c r="E84" s="284"/>
      <c r="F84" s="285" t="s">
        <v>768</v>
      </c>
      <c r="G84" s="284"/>
      <c r="H84" s="284" t="s">
        <v>776</v>
      </c>
      <c r="I84" s="284" t="s">
        <v>764</v>
      </c>
      <c r="J84" s="284">
        <v>15</v>
      </c>
      <c r="K84" s="272"/>
    </row>
    <row r="85" spans="2:11" s="1" customFormat="1" ht="15" customHeight="1">
      <c r="B85" s="283"/>
      <c r="C85" s="284" t="s">
        <v>777</v>
      </c>
      <c r="D85" s="284"/>
      <c r="E85" s="284"/>
      <c r="F85" s="285" t="s">
        <v>768</v>
      </c>
      <c r="G85" s="284"/>
      <c r="H85" s="284" t="s">
        <v>778</v>
      </c>
      <c r="I85" s="284" t="s">
        <v>764</v>
      </c>
      <c r="J85" s="284">
        <v>20</v>
      </c>
      <c r="K85" s="272"/>
    </row>
    <row r="86" spans="2:11" s="1" customFormat="1" ht="15" customHeight="1">
      <c r="B86" s="283"/>
      <c r="C86" s="284" t="s">
        <v>779</v>
      </c>
      <c r="D86" s="284"/>
      <c r="E86" s="284"/>
      <c r="F86" s="285" t="s">
        <v>768</v>
      </c>
      <c r="G86" s="284"/>
      <c r="H86" s="284" t="s">
        <v>780</v>
      </c>
      <c r="I86" s="284" t="s">
        <v>764</v>
      </c>
      <c r="J86" s="284">
        <v>20</v>
      </c>
      <c r="K86" s="272"/>
    </row>
    <row r="87" spans="2:11" s="1" customFormat="1" ht="15" customHeight="1">
      <c r="B87" s="283"/>
      <c r="C87" s="260" t="s">
        <v>781</v>
      </c>
      <c r="D87" s="260"/>
      <c r="E87" s="260"/>
      <c r="F87" s="281" t="s">
        <v>768</v>
      </c>
      <c r="G87" s="282"/>
      <c r="H87" s="260" t="s">
        <v>782</v>
      </c>
      <c r="I87" s="260" t="s">
        <v>764</v>
      </c>
      <c r="J87" s="260">
        <v>50</v>
      </c>
      <c r="K87" s="272"/>
    </row>
    <row r="88" spans="2:11" s="1" customFormat="1" ht="15" customHeight="1">
      <c r="B88" s="283"/>
      <c r="C88" s="260" t="s">
        <v>783</v>
      </c>
      <c r="D88" s="260"/>
      <c r="E88" s="260"/>
      <c r="F88" s="281" t="s">
        <v>768</v>
      </c>
      <c r="G88" s="282"/>
      <c r="H88" s="260" t="s">
        <v>784</v>
      </c>
      <c r="I88" s="260" t="s">
        <v>764</v>
      </c>
      <c r="J88" s="260">
        <v>20</v>
      </c>
      <c r="K88" s="272"/>
    </row>
    <row r="89" spans="2:11" s="1" customFormat="1" ht="15" customHeight="1">
      <c r="B89" s="283"/>
      <c r="C89" s="260" t="s">
        <v>785</v>
      </c>
      <c r="D89" s="260"/>
      <c r="E89" s="260"/>
      <c r="F89" s="281" t="s">
        <v>768</v>
      </c>
      <c r="G89" s="282"/>
      <c r="H89" s="260" t="s">
        <v>786</v>
      </c>
      <c r="I89" s="260" t="s">
        <v>764</v>
      </c>
      <c r="J89" s="260">
        <v>20</v>
      </c>
      <c r="K89" s="272"/>
    </row>
    <row r="90" spans="2:11" s="1" customFormat="1" ht="15" customHeight="1">
      <c r="B90" s="283"/>
      <c r="C90" s="260" t="s">
        <v>787</v>
      </c>
      <c r="D90" s="260"/>
      <c r="E90" s="260"/>
      <c r="F90" s="281" t="s">
        <v>768</v>
      </c>
      <c r="G90" s="282"/>
      <c r="H90" s="260" t="s">
        <v>788</v>
      </c>
      <c r="I90" s="260" t="s">
        <v>764</v>
      </c>
      <c r="J90" s="260">
        <v>50</v>
      </c>
      <c r="K90" s="272"/>
    </row>
    <row r="91" spans="2:11" s="1" customFormat="1" ht="15" customHeight="1">
      <c r="B91" s="283"/>
      <c r="C91" s="260" t="s">
        <v>789</v>
      </c>
      <c r="D91" s="260"/>
      <c r="E91" s="260"/>
      <c r="F91" s="281" t="s">
        <v>768</v>
      </c>
      <c r="G91" s="282"/>
      <c r="H91" s="260" t="s">
        <v>789</v>
      </c>
      <c r="I91" s="260" t="s">
        <v>764</v>
      </c>
      <c r="J91" s="260">
        <v>50</v>
      </c>
      <c r="K91" s="272"/>
    </row>
    <row r="92" spans="2:11" s="1" customFormat="1" ht="15" customHeight="1">
      <c r="B92" s="283"/>
      <c r="C92" s="260" t="s">
        <v>790</v>
      </c>
      <c r="D92" s="260"/>
      <c r="E92" s="260"/>
      <c r="F92" s="281" t="s">
        <v>768</v>
      </c>
      <c r="G92" s="282"/>
      <c r="H92" s="260" t="s">
        <v>791</v>
      </c>
      <c r="I92" s="260" t="s">
        <v>764</v>
      </c>
      <c r="J92" s="260">
        <v>255</v>
      </c>
      <c r="K92" s="272"/>
    </row>
    <row r="93" spans="2:11" s="1" customFormat="1" ht="15" customHeight="1">
      <c r="B93" s="283"/>
      <c r="C93" s="260" t="s">
        <v>792</v>
      </c>
      <c r="D93" s="260"/>
      <c r="E93" s="260"/>
      <c r="F93" s="281" t="s">
        <v>762</v>
      </c>
      <c r="G93" s="282"/>
      <c r="H93" s="260" t="s">
        <v>793</v>
      </c>
      <c r="I93" s="260" t="s">
        <v>794</v>
      </c>
      <c r="J93" s="260"/>
      <c r="K93" s="272"/>
    </row>
    <row r="94" spans="2:11" s="1" customFormat="1" ht="15" customHeight="1">
      <c r="B94" s="283"/>
      <c r="C94" s="260" t="s">
        <v>795</v>
      </c>
      <c r="D94" s="260"/>
      <c r="E94" s="260"/>
      <c r="F94" s="281" t="s">
        <v>762</v>
      </c>
      <c r="G94" s="282"/>
      <c r="H94" s="260" t="s">
        <v>796</v>
      </c>
      <c r="I94" s="260" t="s">
        <v>797</v>
      </c>
      <c r="J94" s="260"/>
      <c r="K94" s="272"/>
    </row>
    <row r="95" spans="2:11" s="1" customFormat="1" ht="15" customHeight="1">
      <c r="B95" s="283"/>
      <c r="C95" s="260" t="s">
        <v>798</v>
      </c>
      <c r="D95" s="260"/>
      <c r="E95" s="260"/>
      <c r="F95" s="281" t="s">
        <v>762</v>
      </c>
      <c r="G95" s="282"/>
      <c r="H95" s="260" t="s">
        <v>798</v>
      </c>
      <c r="I95" s="260" t="s">
        <v>797</v>
      </c>
      <c r="J95" s="260"/>
      <c r="K95" s="272"/>
    </row>
    <row r="96" spans="2:11" s="1" customFormat="1" ht="15" customHeight="1">
      <c r="B96" s="283"/>
      <c r="C96" s="260" t="s">
        <v>38</v>
      </c>
      <c r="D96" s="260"/>
      <c r="E96" s="260"/>
      <c r="F96" s="281" t="s">
        <v>762</v>
      </c>
      <c r="G96" s="282"/>
      <c r="H96" s="260" t="s">
        <v>799</v>
      </c>
      <c r="I96" s="260" t="s">
        <v>797</v>
      </c>
      <c r="J96" s="260"/>
      <c r="K96" s="272"/>
    </row>
    <row r="97" spans="2:11" s="1" customFormat="1" ht="15" customHeight="1">
      <c r="B97" s="283"/>
      <c r="C97" s="260" t="s">
        <v>48</v>
      </c>
      <c r="D97" s="260"/>
      <c r="E97" s="260"/>
      <c r="F97" s="281" t="s">
        <v>762</v>
      </c>
      <c r="G97" s="282"/>
      <c r="H97" s="260" t="s">
        <v>800</v>
      </c>
      <c r="I97" s="260" t="s">
        <v>797</v>
      </c>
      <c r="J97" s="260"/>
      <c r="K97" s="272"/>
    </row>
    <row r="98" spans="2:11" s="1" customFormat="1" ht="15" customHeight="1">
      <c r="B98" s="286"/>
      <c r="C98" s="287"/>
      <c r="D98" s="287"/>
      <c r="E98" s="287"/>
      <c r="F98" s="287"/>
      <c r="G98" s="287"/>
      <c r="H98" s="287"/>
      <c r="I98" s="287"/>
      <c r="J98" s="287"/>
      <c r="K98" s="288"/>
    </row>
    <row r="99" spans="2:11" s="1" customFormat="1" ht="18.75" customHeight="1">
      <c r="B99" s="289"/>
      <c r="C99" s="290"/>
      <c r="D99" s="290"/>
      <c r="E99" s="290"/>
      <c r="F99" s="290"/>
      <c r="G99" s="290"/>
      <c r="H99" s="290"/>
      <c r="I99" s="290"/>
      <c r="J99" s="290"/>
      <c r="K99" s="289"/>
    </row>
    <row r="100" spans="2:11" s="1" customFormat="1" ht="18.75" customHeight="1">
      <c r="B100" s="267"/>
      <c r="C100" s="267"/>
      <c r="D100" s="267"/>
      <c r="E100" s="267"/>
      <c r="F100" s="267"/>
      <c r="G100" s="267"/>
      <c r="H100" s="267"/>
      <c r="I100" s="267"/>
      <c r="J100" s="267"/>
      <c r="K100" s="267"/>
    </row>
    <row r="101" spans="2:11" s="1" customFormat="1" ht="7.5" customHeight="1">
      <c r="B101" s="268"/>
      <c r="C101" s="269"/>
      <c r="D101" s="269"/>
      <c r="E101" s="269"/>
      <c r="F101" s="269"/>
      <c r="G101" s="269"/>
      <c r="H101" s="269"/>
      <c r="I101" s="269"/>
      <c r="J101" s="269"/>
      <c r="K101" s="270"/>
    </row>
    <row r="102" spans="2:11" s="1" customFormat="1" ht="45" customHeight="1">
      <c r="B102" s="271"/>
      <c r="C102" s="383" t="s">
        <v>801</v>
      </c>
      <c r="D102" s="383"/>
      <c r="E102" s="383"/>
      <c r="F102" s="383"/>
      <c r="G102" s="383"/>
      <c r="H102" s="383"/>
      <c r="I102" s="383"/>
      <c r="J102" s="383"/>
      <c r="K102" s="272"/>
    </row>
    <row r="103" spans="2:11" s="1" customFormat="1" ht="17.25" customHeight="1">
      <c r="B103" s="271"/>
      <c r="C103" s="273" t="s">
        <v>756</v>
      </c>
      <c r="D103" s="273"/>
      <c r="E103" s="273"/>
      <c r="F103" s="273" t="s">
        <v>757</v>
      </c>
      <c r="G103" s="274"/>
      <c r="H103" s="273" t="s">
        <v>54</v>
      </c>
      <c r="I103" s="273" t="s">
        <v>57</v>
      </c>
      <c r="J103" s="273" t="s">
        <v>758</v>
      </c>
      <c r="K103" s="272"/>
    </row>
    <row r="104" spans="2:11" s="1" customFormat="1" ht="17.25" customHeight="1">
      <c r="B104" s="271"/>
      <c r="C104" s="275" t="s">
        <v>759</v>
      </c>
      <c r="D104" s="275"/>
      <c r="E104" s="275"/>
      <c r="F104" s="276" t="s">
        <v>760</v>
      </c>
      <c r="G104" s="277"/>
      <c r="H104" s="275"/>
      <c r="I104" s="275"/>
      <c r="J104" s="275" t="s">
        <v>761</v>
      </c>
      <c r="K104" s="272"/>
    </row>
    <row r="105" spans="2:11" s="1" customFormat="1" ht="5.25" customHeight="1">
      <c r="B105" s="271"/>
      <c r="C105" s="273"/>
      <c r="D105" s="273"/>
      <c r="E105" s="273"/>
      <c r="F105" s="273"/>
      <c r="G105" s="291"/>
      <c r="H105" s="273"/>
      <c r="I105" s="273"/>
      <c r="J105" s="273"/>
      <c r="K105" s="272"/>
    </row>
    <row r="106" spans="2:11" s="1" customFormat="1" ht="15" customHeight="1">
      <c r="B106" s="271"/>
      <c r="C106" s="260" t="s">
        <v>53</v>
      </c>
      <c r="D106" s="280"/>
      <c r="E106" s="280"/>
      <c r="F106" s="281" t="s">
        <v>762</v>
      </c>
      <c r="G106" s="260"/>
      <c r="H106" s="260" t="s">
        <v>802</v>
      </c>
      <c r="I106" s="260" t="s">
        <v>764</v>
      </c>
      <c r="J106" s="260">
        <v>20</v>
      </c>
      <c r="K106" s="272"/>
    </row>
    <row r="107" spans="2:11" s="1" customFormat="1" ht="15" customHeight="1">
      <c r="B107" s="271"/>
      <c r="C107" s="260" t="s">
        <v>765</v>
      </c>
      <c r="D107" s="260"/>
      <c r="E107" s="260"/>
      <c r="F107" s="281" t="s">
        <v>762</v>
      </c>
      <c r="G107" s="260"/>
      <c r="H107" s="260" t="s">
        <v>802</v>
      </c>
      <c r="I107" s="260" t="s">
        <v>764</v>
      </c>
      <c r="J107" s="260">
        <v>120</v>
      </c>
      <c r="K107" s="272"/>
    </row>
    <row r="108" spans="2:11" s="1" customFormat="1" ht="15" customHeight="1">
      <c r="B108" s="283"/>
      <c r="C108" s="260" t="s">
        <v>767</v>
      </c>
      <c r="D108" s="260"/>
      <c r="E108" s="260"/>
      <c r="F108" s="281" t="s">
        <v>768</v>
      </c>
      <c r="G108" s="260"/>
      <c r="H108" s="260" t="s">
        <v>802</v>
      </c>
      <c r="I108" s="260" t="s">
        <v>764</v>
      </c>
      <c r="J108" s="260">
        <v>50</v>
      </c>
      <c r="K108" s="272"/>
    </row>
    <row r="109" spans="2:11" s="1" customFormat="1" ht="15" customHeight="1">
      <c r="B109" s="283"/>
      <c r="C109" s="260" t="s">
        <v>770</v>
      </c>
      <c r="D109" s="260"/>
      <c r="E109" s="260"/>
      <c r="F109" s="281" t="s">
        <v>762</v>
      </c>
      <c r="G109" s="260"/>
      <c r="H109" s="260" t="s">
        <v>802</v>
      </c>
      <c r="I109" s="260" t="s">
        <v>772</v>
      </c>
      <c r="J109" s="260"/>
      <c r="K109" s="272"/>
    </row>
    <row r="110" spans="2:11" s="1" customFormat="1" ht="15" customHeight="1">
      <c r="B110" s="283"/>
      <c r="C110" s="260" t="s">
        <v>781</v>
      </c>
      <c r="D110" s="260"/>
      <c r="E110" s="260"/>
      <c r="F110" s="281" t="s">
        <v>768</v>
      </c>
      <c r="G110" s="260"/>
      <c r="H110" s="260" t="s">
        <v>802</v>
      </c>
      <c r="I110" s="260" t="s">
        <v>764</v>
      </c>
      <c r="J110" s="260">
        <v>50</v>
      </c>
      <c r="K110" s="272"/>
    </row>
    <row r="111" spans="2:11" s="1" customFormat="1" ht="15" customHeight="1">
      <c r="B111" s="283"/>
      <c r="C111" s="260" t="s">
        <v>789</v>
      </c>
      <c r="D111" s="260"/>
      <c r="E111" s="260"/>
      <c r="F111" s="281" t="s">
        <v>768</v>
      </c>
      <c r="G111" s="260"/>
      <c r="H111" s="260" t="s">
        <v>802</v>
      </c>
      <c r="I111" s="260" t="s">
        <v>764</v>
      </c>
      <c r="J111" s="260">
        <v>50</v>
      </c>
      <c r="K111" s="272"/>
    </row>
    <row r="112" spans="2:11" s="1" customFormat="1" ht="15" customHeight="1">
      <c r="B112" s="283"/>
      <c r="C112" s="260" t="s">
        <v>787</v>
      </c>
      <c r="D112" s="260"/>
      <c r="E112" s="260"/>
      <c r="F112" s="281" t="s">
        <v>768</v>
      </c>
      <c r="G112" s="260"/>
      <c r="H112" s="260" t="s">
        <v>802</v>
      </c>
      <c r="I112" s="260" t="s">
        <v>764</v>
      </c>
      <c r="J112" s="260">
        <v>50</v>
      </c>
      <c r="K112" s="272"/>
    </row>
    <row r="113" spans="2:11" s="1" customFormat="1" ht="15" customHeight="1">
      <c r="B113" s="283"/>
      <c r="C113" s="260" t="s">
        <v>53</v>
      </c>
      <c r="D113" s="260"/>
      <c r="E113" s="260"/>
      <c r="F113" s="281" t="s">
        <v>762</v>
      </c>
      <c r="G113" s="260"/>
      <c r="H113" s="260" t="s">
        <v>803</v>
      </c>
      <c r="I113" s="260" t="s">
        <v>764</v>
      </c>
      <c r="J113" s="260">
        <v>20</v>
      </c>
      <c r="K113" s="272"/>
    </row>
    <row r="114" spans="2:11" s="1" customFormat="1" ht="15" customHeight="1">
      <c r="B114" s="283"/>
      <c r="C114" s="260" t="s">
        <v>804</v>
      </c>
      <c r="D114" s="260"/>
      <c r="E114" s="260"/>
      <c r="F114" s="281" t="s">
        <v>762</v>
      </c>
      <c r="G114" s="260"/>
      <c r="H114" s="260" t="s">
        <v>805</v>
      </c>
      <c r="I114" s="260" t="s">
        <v>764</v>
      </c>
      <c r="J114" s="260">
        <v>120</v>
      </c>
      <c r="K114" s="272"/>
    </row>
    <row r="115" spans="2:11" s="1" customFormat="1" ht="15" customHeight="1">
      <c r="B115" s="283"/>
      <c r="C115" s="260" t="s">
        <v>38</v>
      </c>
      <c r="D115" s="260"/>
      <c r="E115" s="260"/>
      <c r="F115" s="281" t="s">
        <v>762</v>
      </c>
      <c r="G115" s="260"/>
      <c r="H115" s="260" t="s">
        <v>806</v>
      </c>
      <c r="I115" s="260" t="s">
        <v>797</v>
      </c>
      <c r="J115" s="260"/>
      <c r="K115" s="272"/>
    </row>
    <row r="116" spans="2:11" s="1" customFormat="1" ht="15" customHeight="1">
      <c r="B116" s="283"/>
      <c r="C116" s="260" t="s">
        <v>48</v>
      </c>
      <c r="D116" s="260"/>
      <c r="E116" s="260"/>
      <c r="F116" s="281" t="s">
        <v>762</v>
      </c>
      <c r="G116" s="260"/>
      <c r="H116" s="260" t="s">
        <v>807</v>
      </c>
      <c r="I116" s="260" t="s">
        <v>797</v>
      </c>
      <c r="J116" s="260"/>
      <c r="K116" s="272"/>
    </row>
    <row r="117" spans="2:11" s="1" customFormat="1" ht="15" customHeight="1">
      <c r="B117" s="283"/>
      <c r="C117" s="260" t="s">
        <v>57</v>
      </c>
      <c r="D117" s="260"/>
      <c r="E117" s="260"/>
      <c r="F117" s="281" t="s">
        <v>762</v>
      </c>
      <c r="G117" s="260"/>
      <c r="H117" s="260" t="s">
        <v>808</v>
      </c>
      <c r="I117" s="260" t="s">
        <v>809</v>
      </c>
      <c r="J117" s="260"/>
      <c r="K117" s="272"/>
    </row>
    <row r="118" spans="2:11" s="1" customFormat="1" ht="15" customHeight="1">
      <c r="B118" s="286"/>
      <c r="C118" s="292"/>
      <c r="D118" s="292"/>
      <c r="E118" s="292"/>
      <c r="F118" s="292"/>
      <c r="G118" s="292"/>
      <c r="H118" s="292"/>
      <c r="I118" s="292"/>
      <c r="J118" s="292"/>
      <c r="K118" s="288"/>
    </row>
    <row r="119" spans="2:11" s="1" customFormat="1" ht="18.75" customHeight="1">
      <c r="B119" s="293"/>
      <c r="C119" s="294"/>
      <c r="D119" s="294"/>
      <c r="E119" s="294"/>
      <c r="F119" s="295"/>
      <c r="G119" s="294"/>
      <c r="H119" s="294"/>
      <c r="I119" s="294"/>
      <c r="J119" s="294"/>
      <c r="K119" s="293"/>
    </row>
    <row r="120" spans="2:11" s="1" customFormat="1" ht="18.75" customHeight="1">
      <c r="B120" s="267"/>
      <c r="C120" s="267"/>
      <c r="D120" s="267"/>
      <c r="E120" s="267"/>
      <c r="F120" s="267"/>
      <c r="G120" s="267"/>
      <c r="H120" s="267"/>
      <c r="I120" s="267"/>
      <c r="J120" s="267"/>
      <c r="K120" s="267"/>
    </row>
    <row r="121" spans="2:11" s="1" customFormat="1" ht="7.5" customHeight="1">
      <c r="B121" s="296"/>
      <c r="C121" s="297"/>
      <c r="D121" s="297"/>
      <c r="E121" s="297"/>
      <c r="F121" s="297"/>
      <c r="G121" s="297"/>
      <c r="H121" s="297"/>
      <c r="I121" s="297"/>
      <c r="J121" s="297"/>
      <c r="K121" s="298"/>
    </row>
    <row r="122" spans="2:11" s="1" customFormat="1" ht="45" customHeight="1">
      <c r="B122" s="299"/>
      <c r="C122" s="384" t="s">
        <v>810</v>
      </c>
      <c r="D122" s="384"/>
      <c r="E122" s="384"/>
      <c r="F122" s="384"/>
      <c r="G122" s="384"/>
      <c r="H122" s="384"/>
      <c r="I122" s="384"/>
      <c r="J122" s="384"/>
      <c r="K122" s="300"/>
    </row>
    <row r="123" spans="2:11" s="1" customFormat="1" ht="17.25" customHeight="1">
      <c r="B123" s="301"/>
      <c r="C123" s="273" t="s">
        <v>756</v>
      </c>
      <c r="D123" s="273"/>
      <c r="E123" s="273"/>
      <c r="F123" s="273" t="s">
        <v>757</v>
      </c>
      <c r="G123" s="274"/>
      <c r="H123" s="273" t="s">
        <v>54</v>
      </c>
      <c r="I123" s="273" t="s">
        <v>57</v>
      </c>
      <c r="J123" s="273" t="s">
        <v>758</v>
      </c>
      <c r="K123" s="302"/>
    </row>
    <row r="124" spans="2:11" s="1" customFormat="1" ht="17.25" customHeight="1">
      <c r="B124" s="301"/>
      <c r="C124" s="275" t="s">
        <v>759</v>
      </c>
      <c r="D124" s="275"/>
      <c r="E124" s="275"/>
      <c r="F124" s="276" t="s">
        <v>760</v>
      </c>
      <c r="G124" s="277"/>
      <c r="H124" s="275"/>
      <c r="I124" s="275"/>
      <c r="J124" s="275" t="s">
        <v>761</v>
      </c>
      <c r="K124" s="302"/>
    </row>
    <row r="125" spans="2:11" s="1" customFormat="1" ht="5.25" customHeight="1">
      <c r="B125" s="303"/>
      <c r="C125" s="278"/>
      <c r="D125" s="278"/>
      <c r="E125" s="278"/>
      <c r="F125" s="278"/>
      <c r="G125" s="304"/>
      <c r="H125" s="278"/>
      <c r="I125" s="278"/>
      <c r="J125" s="278"/>
      <c r="K125" s="305"/>
    </row>
    <row r="126" spans="2:11" s="1" customFormat="1" ht="15" customHeight="1">
      <c r="B126" s="303"/>
      <c r="C126" s="260" t="s">
        <v>765</v>
      </c>
      <c r="D126" s="280"/>
      <c r="E126" s="280"/>
      <c r="F126" s="281" t="s">
        <v>762</v>
      </c>
      <c r="G126" s="260"/>
      <c r="H126" s="260" t="s">
        <v>802</v>
      </c>
      <c r="I126" s="260" t="s">
        <v>764</v>
      </c>
      <c r="J126" s="260">
        <v>120</v>
      </c>
      <c r="K126" s="306"/>
    </row>
    <row r="127" spans="2:11" s="1" customFormat="1" ht="15" customHeight="1">
      <c r="B127" s="303"/>
      <c r="C127" s="260" t="s">
        <v>811</v>
      </c>
      <c r="D127" s="260"/>
      <c r="E127" s="260"/>
      <c r="F127" s="281" t="s">
        <v>762</v>
      </c>
      <c r="G127" s="260"/>
      <c r="H127" s="260" t="s">
        <v>812</v>
      </c>
      <c r="I127" s="260" t="s">
        <v>764</v>
      </c>
      <c r="J127" s="260" t="s">
        <v>813</v>
      </c>
      <c r="K127" s="306"/>
    </row>
    <row r="128" spans="2:11" s="1" customFormat="1" ht="15" customHeight="1">
      <c r="B128" s="303"/>
      <c r="C128" s="260" t="s">
        <v>85</v>
      </c>
      <c r="D128" s="260"/>
      <c r="E128" s="260"/>
      <c r="F128" s="281" t="s">
        <v>762</v>
      </c>
      <c r="G128" s="260"/>
      <c r="H128" s="260" t="s">
        <v>814</v>
      </c>
      <c r="I128" s="260" t="s">
        <v>764</v>
      </c>
      <c r="J128" s="260" t="s">
        <v>813</v>
      </c>
      <c r="K128" s="306"/>
    </row>
    <row r="129" spans="2:11" s="1" customFormat="1" ht="15" customHeight="1">
      <c r="B129" s="303"/>
      <c r="C129" s="260" t="s">
        <v>773</v>
      </c>
      <c r="D129" s="260"/>
      <c r="E129" s="260"/>
      <c r="F129" s="281" t="s">
        <v>768</v>
      </c>
      <c r="G129" s="260"/>
      <c r="H129" s="260" t="s">
        <v>774</v>
      </c>
      <c r="I129" s="260" t="s">
        <v>764</v>
      </c>
      <c r="J129" s="260">
        <v>15</v>
      </c>
      <c r="K129" s="306"/>
    </row>
    <row r="130" spans="2:11" s="1" customFormat="1" ht="15" customHeight="1">
      <c r="B130" s="303"/>
      <c r="C130" s="284" t="s">
        <v>775</v>
      </c>
      <c r="D130" s="284"/>
      <c r="E130" s="284"/>
      <c r="F130" s="285" t="s">
        <v>768</v>
      </c>
      <c r="G130" s="284"/>
      <c r="H130" s="284" t="s">
        <v>776</v>
      </c>
      <c r="I130" s="284" t="s">
        <v>764</v>
      </c>
      <c r="J130" s="284">
        <v>15</v>
      </c>
      <c r="K130" s="306"/>
    </row>
    <row r="131" spans="2:11" s="1" customFormat="1" ht="15" customHeight="1">
      <c r="B131" s="303"/>
      <c r="C131" s="284" t="s">
        <v>777</v>
      </c>
      <c r="D131" s="284"/>
      <c r="E131" s="284"/>
      <c r="F131" s="285" t="s">
        <v>768</v>
      </c>
      <c r="G131" s="284"/>
      <c r="H131" s="284" t="s">
        <v>778</v>
      </c>
      <c r="I131" s="284" t="s">
        <v>764</v>
      </c>
      <c r="J131" s="284">
        <v>20</v>
      </c>
      <c r="K131" s="306"/>
    </row>
    <row r="132" spans="2:11" s="1" customFormat="1" ht="15" customHeight="1">
      <c r="B132" s="303"/>
      <c r="C132" s="284" t="s">
        <v>779</v>
      </c>
      <c r="D132" s="284"/>
      <c r="E132" s="284"/>
      <c r="F132" s="285" t="s">
        <v>768</v>
      </c>
      <c r="G132" s="284"/>
      <c r="H132" s="284" t="s">
        <v>780</v>
      </c>
      <c r="I132" s="284" t="s">
        <v>764</v>
      </c>
      <c r="J132" s="284">
        <v>20</v>
      </c>
      <c r="K132" s="306"/>
    </row>
    <row r="133" spans="2:11" s="1" customFormat="1" ht="15" customHeight="1">
      <c r="B133" s="303"/>
      <c r="C133" s="260" t="s">
        <v>767</v>
      </c>
      <c r="D133" s="260"/>
      <c r="E133" s="260"/>
      <c r="F133" s="281" t="s">
        <v>768</v>
      </c>
      <c r="G133" s="260"/>
      <c r="H133" s="260" t="s">
        <v>802</v>
      </c>
      <c r="I133" s="260" t="s">
        <v>764</v>
      </c>
      <c r="J133" s="260">
        <v>50</v>
      </c>
      <c r="K133" s="306"/>
    </row>
    <row r="134" spans="2:11" s="1" customFormat="1" ht="15" customHeight="1">
      <c r="B134" s="303"/>
      <c r="C134" s="260" t="s">
        <v>781</v>
      </c>
      <c r="D134" s="260"/>
      <c r="E134" s="260"/>
      <c r="F134" s="281" t="s">
        <v>768</v>
      </c>
      <c r="G134" s="260"/>
      <c r="H134" s="260" t="s">
        <v>802</v>
      </c>
      <c r="I134" s="260" t="s">
        <v>764</v>
      </c>
      <c r="J134" s="260">
        <v>50</v>
      </c>
      <c r="K134" s="306"/>
    </row>
    <row r="135" spans="2:11" s="1" customFormat="1" ht="15" customHeight="1">
      <c r="B135" s="303"/>
      <c r="C135" s="260" t="s">
        <v>787</v>
      </c>
      <c r="D135" s="260"/>
      <c r="E135" s="260"/>
      <c r="F135" s="281" t="s">
        <v>768</v>
      </c>
      <c r="G135" s="260"/>
      <c r="H135" s="260" t="s">
        <v>802</v>
      </c>
      <c r="I135" s="260" t="s">
        <v>764</v>
      </c>
      <c r="J135" s="260">
        <v>50</v>
      </c>
      <c r="K135" s="306"/>
    </row>
    <row r="136" spans="2:11" s="1" customFormat="1" ht="15" customHeight="1">
      <c r="B136" s="303"/>
      <c r="C136" s="260" t="s">
        <v>789</v>
      </c>
      <c r="D136" s="260"/>
      <c r="E136" s="260"/>
      <c r="F136" s="281" t="s">
        <v>768</v>
      </c>
      <c r="G136" s="260"/>
      <c r="H136" s="260" t="s">
        <v>802</v>
      </c>
      <c r="I136" s="260" t="s">
        <v>764</v>
      </c>
      <c r="J136" s="260">
        <v>50</v>
      </c>
      <c r="K136" s="306"/>
    </row>
    <row r="137" spans="2:11" s="1" customFormat="1" ht="15" customHeight="1">
      <c r="B137" s="303"/>
      <c r="C137" s="260" t="s">
        <v>790</v>
      </c>
      <c r="D137" s="260"/>
      <c r="E137" s="260"/>
      <c r="F137" s="281" t="s">
        <v>768</v>
      </c>
      <c r="G137" s="260"/>
      <c r="H137" s="260" t="s">
        <v>815</v>
      </c>
      <c r="I137" s="260" t="s">
        <v>764</v>
      </c>
      <c r="J137" s="260">
        <v>255</v>
      </c>
      <c r="K137" s="306"/>
    </row>
    <row r="138" spans="2:11" s="1" customFormat="1" ht="15" customHeight="1">
      <c r="B138" s="303"/>
      <c r="C138" s="260" t="s">
        <v>792</v>
      </c>
      <c r="D138" s="260"/>
      <c r="E138" s="260"/>
      <c r="F138" s="281" t="s">
        <v>762</v>
      </c>
      <c r="G138" s="260"/>
      <c r="H138" s="260" t="s">
        <v>816</v>
      </c>
      <c r="I138" s="260" t="s">
        <v>794</v>
      </c>
      <c r="J138" s="260"/>
      <c r="K138" s="306"/>
    </row>
    <row r="139" spans="2:11" s="1" customFormat="1" ht="15" customHeight="1">
      <c r="B139" s="303"/>
      <c r="C139" s="260" t="s">
        <v>795</v>
      </c>
      <c r="D139" s="260"/>
      <c r="E139" s="260"/>
      <c r="F139" s="281" t="s">
        <v>762</v>
      </c>
      <c r="G139" s="260"/>
      <c r="H139" s="260" t="s">
        <v>817</v>
      </c>
      <c r="I139" s="260" t="s">
        <v>797</v>
      </c>
      <c r="J139" s="260"/>
      <c r="K139" s="306"/>
    </row>
    <row r="140" spans="2:11" s="1" customFormat="1" ht="15" customHeight="1">
      <c r="B140" s="303"/>
      <c r="C140" s="260" t="s">
        <v>798</v>
      </c>
      <c r="D140" s="260"/>
      <c r="E140" s="260"/>
      <c r="F140" s="281" t="s">
        <v>762</v>
      </c>
      <c r="G140" s="260"/>
      <c r="H140" s="260" t="s">
        <v>798</v>
      </c>
      <c r="I140" s="260" t="s">
        <v>797</v>
      </c>
      <c r="J140" s="260"/>
      <c r="K140" s="306"/>
    </row>
    <row r="141" spans="2:11" s="1" customFormat="1" ht="15" customHeight="1">
      <c r="B141" s="303"/>
      <c r="C141" s="260" t="s">
        <v>38</v>
      </c>
      <c r="D141" s="260"/>
      <c r="E141" s="260"/>
      <c r="F141" s="281" t="s">
        <v>762</v>
      </c>
      <c r="G141" s="260"/>
      <c r="H141" s="260" t="s">
        <v>818</v>
      </c>
      <c r="I141" s="260" t="s">
        <v>797</v>
      </c>
      <c r="J141" s="260"/>
      <c r="K141" s="306"/>
    </row>
    <row r="142" spans="2:11" s="1" customFormat="1" ht="15" customHeight="1">
      <c r="B142" s="303"/>
      <c r="C142" s="260" t="s">
        <v>819</v>
      </c>
      <c r="D142" s="260"/>
      <c r="E142" s="260"/>
      <c r="F142" s="281" t="s">
        <v>762</v>
      </c>
      <c r="G142" s="260"/>
      <c r="H142" s="260" t="s">
        <v>820</v>
      </c>
      <c r="I142" s="260" t="s">
        <v>797</v>
      </c>
      <c r="J142" s="260"/>
      <c r="K142" s="306"/>
    </row>
    <row r="143" spans="2:11" s="1" customFormat="1" ht="15" customHeight="1">
      <c r="B143" s="307"/>
      <c r="C143" s="308"/>
      <c r="D143" s="308"/>
      <c r="E143" s="308"/>
      <c r="F143" s="308"/>
      <c r="G143" s="308"/>
      <c r="H143" s="308"/>
      <c r="I143" s="308"/>
      <c r="J143" s="308"/>
      <c r="K143" s="309"/>
    </row>
    <row r="144" spans="2:11" s="1" customFormat="1" ht="18.75" customHeight="1">
      <c r="B144" s="294"/>
      <c r="C144" s="294"/>
      <c r="D144" s="294"/>
      <c r="E144" s="294"/>
      <c r="F144" s="295"/>
      <c r="G144" s="294"/>
      <c r="H144" s="294"/>
      <c r="I144" s="294"/>
      <c r="J144" s="294"/>
      <c r="K144" s="294"/>
    </row>
    <row r="145" spans="2:11" s="1" customFormat="1" ht="18.75" customHeight="1">
      <c r="B145" s="267"/>
      <c r="C145" s="267"/>
      <c r="D145" s="267"/>
      <c r="E145" s="267"/>
      <c r="F145" s="267"/>
      <c r="G145" s="267"/>
      <c r="H145" s="267"/>
      <c r="I145" s="267"/>
      <c r="J145" s="267"/>
      <c r="K145" s="267"/>
    </row>
    <row r="146" spans="2:11" s="1" customFormat="1" ht="7.5" customHeight="1">
      <c r="B146" s="268"/>
      <c r="C146" s="269"/>
      <c r="D146" s="269"/>
      <c r="E146" s="269"/>
      <c r="F146" s="269"/>
      <c r="G146" s="269"/>
      <c r="H146" s="269"/>
      <c r="I146" s="269"/>
      <c r="J146" s="269"/>
      <c r="K146" s="270"/>
    </row>
    <row r="147" spans="2:11" s="1" customFormat="1" ht="45" customHeight="1">
      <c r="B147" s="271"/>
      <c r="C147" s="383" t="s">
        <v>821</v>
      </c>
      <c r="D147" s="383"/>
      <c r="E147" s="383"/>
      <c r="F147" s="383"/>
      <c r="G147" s="383"/>
      <c r="H147" s="383"/>
      <c r="I147" s="383"/>
      <c r="J147" s="383"/>
      <c r="K147" s="272"/>
    </row>
    <row r="148" spans="2:11" s="1" customFormat="1" ht="17.25" customHeight="1">
      <c r="B148" s="271"/>
      <c r="C148" s="273" t="s">
        <v>756</v>
      </c>
      <c r="D148" s="273"/>
      <c r="E148" s="273"/>
      <c r="F148" s="273" t="s">
        <v>757</v>
      </c>
      <c r="G148" s="274"/>
      <c r="H148" s="273" t="s">
        <v>54</v>
      </c>
      <c r="I148" s="273" t="s">
        <v>57</v>
      </c>
      <c r="J148" s="273" t="s">
        <v>758</v>
      </c>
      <c r="K148" s="272"/>
    </row>
    <row r="149" spans="2:11" s="1" customFormat="1" ht="17.25" customHeight="1">
      <c r="B149" s="271"/>
      <c r="C149" s="275" t="s">
        <v>759</v>
      </c>
      <c r="D149" s="275"/>
      <c r="E149" s="275"/>
      <c r="F149" s="276" t="s">
        <v>760</v>
      </c>
      <c r="G149" s="277"/>
      <c r="H149" s="275"/>
      <c r="I149" s="275"/>
      <c r="J149" s="275" t="s">
        <v>761</v>
      </c>
      <c r="K149" s="272"/>
    </row>
    <row r="150" spans="2:11" s="1" customFormat="1" ht="5.25" customHeight="1">
      <c r="B150" s="283"/>
      <c r="C150" s="278"/>
      <c r="D150" s="278"/>
      <c r="E150" s="278"/>
      <c r="F150" s="278"/>
      <c r="G150" s="279"/>
      <c r="H150" s="278"/>
      <c r="I150" s="278"/>
      <c r="J150" s="278"/>
      <c r="K150" s="306"/>
    </row>
    <row r="151" spans="2:11" s="1" customFormat="1" ht="15" customHeight="1">
      <c r="B151" s="283"/>
      <c r="C151" s="310" t="s">
        <v>765</v>
      </c>
      <c r="D151" s="260"/>
      <c r="E151" s="260"/>
      <c r="F151" s="311" t="s">
        <v>762</v>
      </c>
      <c r="G151" s="260"/>
      <c r="H151" s="310" t="s">
        <v>802</v>
      </c>
      <c r="I151" s="310" t="s">
        <v>764</v>
      </c>
      <c r="J151" s="310">
        <v>120</v>
      </c>
      <c r="K151" s="306"/>
    </row>
    <row r="152" spans="2:11" s="1" customFormat="1" ht="15" customHeight="1">
      <c r="B152" s="283"/>
      <c r="C152" s="310" t="s">
        <v>811</v>
      </c>
      <c r="D152" s="260"/>
      <c r="E152" s="260"/>
      <c r="F152" s="311" t="s">
        <v>762</v>
      </c>
      <c r="G152" s="260"/>
      <c r="H152" s="310" t="s">
        <v>822</v>
      </c>
      <c r="I152" s="310" t="s">
        <v>764</v>
      </c>
      <c r="J152" s="310" t="s">
        <v>813</v>
      </c>
      <c r="K152" s="306"/>
    </row>
    <row r="153" spans="2:11" s="1" customFormat="1" ht="15" customHeight="1">
      <c r="B153" s="283"/>
      <c r="C153" s="310" t="s">
        <v>85</v>
      </c>
      <c r="D153" s="260"/>
      <c r="E153" s="260"/>
      <c r="F153" s="311" t="s">
        <v>762</v>
      </c>
      <c r="G153" s="260"/>
      <c r="H153" s="310" t="s">
        <v>823</v>
      </c>
      <c r="I153" s="310" t="s">
        <v>764</v>
      </c>
      <c r="J153" s="310" t="s">
        <v>813</v>
      </c>
      <c r="K153" s="306"/>
    </row>
    <row r="154" spans="2:11" s="1" customFormat="1" ht="15" customHeight="1">
      <c r="B154" s="283"/>
      <c r="C154" s="310" t="s">
        <v>767</v>
      </c>
      <c r="D154" s="260"/>
      <c r="E154" s="260"/>
      <c r="F154" s="311" t="s">
        <v>768</v>
      </c>
      <c r="G154" s="260"/>
      <c r="H154" s="310" t="s">
        <v>802</v>
      </c>
      <c r="I154" s="310" t="s">
        <v>764</v>
      </c>
      <c r="J154" s="310">
        <v>50</v>
      </c>
      <c r="K154" s="306"/>
    </row>
    <row r="155" spans="2:11" s="1" customFormat="1" ht="15" customHeight="1">
      <c r="B155" s="283"/>
      <c r="C155" s="310" t="s">
        <v>770</v>
      </c>
      <c r="D155" s="260"/>
      <c r="E155" s="260"/>
      <c r="F155" s="311" t="s">
        <v>762</v>
      </c>
      <c r="G155" s="260"/>
      <c r="H155" s="310" t="s">
        <v>802</v>
      </c>
      <c r="I155" s="310" t="s">
        <v>772</v>
      </c>
      <c r="J155" s="310"/>
      <c r="K155" s="306"/>
    </row>
    <row r="156" spans="2:11" s="1" customFormat="1" ht="15" customHeight="1">
      <c r="B156" s="283"/>
      <c r="C156" s="310" t="s">
        <v>781</v>
      </c>
      <c r="D156" s="260"/>
      <c r="E156" s="260"/>
      <c r="F156" s="311" t="s">
        <v>768</v>
      </c>
      <c r="G156" s="260"/>
      <c r="H156" s="310" t="s">
        <v>802</v>
      </c>
      <c r="I156" s="310" t="s">
        <v>764</v>
      </c>
      <c r="J156" s="310">
        <v>50</v>
      </c>
      <c r="K156" s="306"/>
    </row>
    <row r="157" spans="2:11" s="1" customFormat="1" ht="15" customHeight="1">
      <c r="B157" s="283"/>
      <c r="C157" s="310" t="s">
        <v>789</v>
      </c>
      <c r="D157" s="260"/>
      <c r="E157" s="260"/>
      <c r="F157" s="311" t="s">
        <v>768</v>
      </c>
      <c r="G157" s="260"/>
      <c r="H157" s="310" t="s">
        <v>802</v>
      </c>
      <c r="I157" s="310" t="s">
        <v>764</v>
      </c>
      <c r="J157" s="310">
        <v>50</v>
      </c>
      <c r="K157" s="306"/>
    </row>
    <row r="158" spans="2:11" s="1" customFormat="1" ht="15" customHeight="1">
      <c r="B158" s="283"/>
      <c r="C158" s="310" t="s">
        <v>787</v>
      </c>
      <c r="D158" s="260"/>
      <c r="E158" s="260"/>
      <c r="F158" s="311" t="s">
        <v>768</v>
      </c>
      <c r="G158" s="260"/>
      <c r="H158" s="310" t="s">
        <v>802</v>
      </c>
      <c r="I158" s="310" t="s">
        <v>764</v>
      </c>
      <c r="J158" s="310">
        <v>50</v>
      </c>
      <c r="K158" s="306"/>
    </row>
    <row r="159" spans="2:11" s="1" customFormat="1" ht="15" customHeight="1">
      <c r="B159" s="283"/>
      <c r="C159" s="310" t="s">
        <v>104</v>
      </c>
      <c r="D159" s="260"/>
      <c r="E159" s="260"/>
      <c r="F159" s="311" t="s">
        <v>762</v>
      </c>
      <c r="G159" s="260"/>
      <c r="H159" s="310" t="s">
        <v>824</v>
      </c>
      <c r="I159" s="310" t="s">
        <v>764</v>
      </c>
      <c r="J159" s="310" t="s">
        <v>825</v>
      </c>
      <c r="K159" s="306"/>
    </row>
    <row r="160" spans="2:11" s="1" customFormat="1" ht="15" customHeight="1">
      <c r="B160" s="283"/>
      <c r="C160" s="310" t="s">
        <v>826</v>
      </c>
      <c r="D160" s="260"/>
      <c r="E160" s="260"/>
      <c r="F160" s="311" t="s">
        <v>762</v>
      </c>
      <c r="G160" s="260"/>
      <c r="H160" s="310" t="s">
        <v>827</v>
      </c>
      <c r="I160" s="310" t="s">
        <v>797</v>
      </c>
      <c r="J160" s="310"/>
      <c r="K160" s="306"/>
    </row>
    <row r="161" spans="2:11" s="1" customFormat="1" ht="15" customHeight="1">
      <c r="B161" s="312"/>
      <c r="C161" s="292"/>
      <c r="D161" s="292"/>
      <c r="E161" s="292"/>
      <c r="F161" s="292"/>
      <c r="G161" s="292"/>
      <c r="H161" s="292"/>
      <c r="I161" s="292"/>
      <c r="J161" s="292"/>
      <c r="K161" s="313"/>
    </row>
    <row r="162" spans="2:11" s="1" customFormat="1" ht="18.75" customHeight="1">
      <c r="B162" s="294"/>
      <c r="C162" s="304"/>
      <c r="D162" s="304"/>
      <c r="E162" s="304"/>
      <c r="F162" s="314"/>
      <c r="G162" s="304"/>
      <c r="H162" s="304"/>
      <c r="I162" s="304"/>
      <c r="J162" s="304"/>
      <c r="K162" s="294"/>
    </row>
    <row r="163" spans="2:11" s="1" customFormat="1" ht="18.75" customHeight="1">
      <c r="B163" s="267"/>
      <c r="C163" s="267"/>
      <c r="D163" s="267"/>
      <c r="E163" s="267"/>
      <c r="F163" s="267"/>
      <c r="G163" s="267"/>
      <c r="H163" s="267"/>
      <c r="I163" s="267"/>
      <c r="J163" s="267"/>
      <c r="K163" s="267"/>
    </row>
    <row r="164" spans="2:11" s="1" customFormat="1" ht="7.5" customHeight="1">
      <c r="B164" s="249"/>
      <c r="C164" s="250"/>
      <c r="D164" s="250"/>
      <c r="E164" s="250"/>
      <c r="F164" s="250"/>
      <c r="G164" s="250"/>
      <c r="H164" s="250"/>
      <c r="I164" s="250"/>
      <c r="J164" s="250"/>
      <c r="K164" s="251"/>
    </row>
    <row r="165" spans="2:11" s="1" customFormat="1" ht="45" customHeight="1">
      <c r="B165" s="252"/>
      <c r="C165" s="384" t="s">
        <v>828</v>
      </c>
      <c r="D165" s="384"/>
      <c r="E165" s="384"/>
      <c r="F165" s="384"/>
      <c r="G165" s="384"/>
      <c r="H165" s="384"/>
      <c r="I165" s="384"/>
      <c r="J165" s="384"/>
      <c r="K165" s="253"/>
    </row>
    <row r="166" spans="2:11" s="1" customFormat="1" ht="17.25" customHeight="1">
      <c r="B166" s="252"/>
      <c r="C166" s="273" t="s">
        <v>756</v>
      </c>
      <c r="D166" s="273"/>
      <c r="E166" s="273"/>
      <c r="F166" s="273" t="s">
        <v>757</v>
      </c>
      <c r="G166" s="315"/>
      <c r="H166" s="316" t="s">
        <v>54</v>
      </c>
      <c r="I166" s="316" t="s">
        <v>57</v>
      </c>
      <c r="J166" s="273" t="s">
        <v>758</v>
      </c>
      <c r="K166" s="253"/>
    </row>
    <row r="167" spans="2:11" s="1" customFormat="1" ht="17.25" customHeight="1">
      <c r="B167" s="254"/>
      <c r="C167" s="275" t="s">
        <v>759</v>
      </c>
      <c r="D167" s="275"/>
      <c r="E167" s="275"/>
      <c r="F167" s="276" t="s">
        <v>760</v>
      </c>
      <c r="G167" s="317"/>
      <c r="H167" s="318"/>
      <c r="I167" s="318"/>
      <c r="J167" s="275" t="s">
        <v>761</v>
      </c>
      <c r="K167" s="255"/>
    </row>
    <row r="168" spans="2:11" s="1" customFormat="1" ht="5.25" customHeight="1">
      <c r="B168" s="283"/>
      <c r="C168" s="278"/>
      <c r="D168" s="278"/>
      <c r="E168" s="278"/>
      <c r="F168" s="278"/>
      <c r="G168" s="279"/>
      <c r="H168" s="278"/>
      <c r="I168" s="278"/>
      <c r="J168" s="278"/>
      <c r="K168" s="306"/>
    </row>
    <row r="169" spans="2:11" s="1" customFormat="1" ht="15" customHeight="1">
      <c r="B169" s="283"/>
      <c r="C169" s="260" t="s">
        <v>765</v>
      </c>
      <c r="D169" s="260"/>
      <c r="E169" s="260"/>
      <c r="F169" s="281" t="s">
        <v>762</v>
      </c>
      <c r="G169" s="260"/>
      <c r="H169" s="260" t="s">
        <v>802</v>
      </c>
      <c r="I169" s="260" t="s">
        <v>764</v>
      </c>
      <c r="J169" s="260">
        <v>120</v>
      </c>
      <c r="K169" s="306"/>
    </row>
    <row r="170" spans="2:11" s="1" customFormat="1" ht="15" customHeight="1">
      <c r="B170" s="283"/>
      <c r="C170" s="260" t="s">
        <v>811</v>
      </c>
      <c r="D170" s="260"/>
      <c r="E170" s="260"/>
      <c r="F170" s="281" t="s">
        <v>762</v>
      </c>
      <c r="G170" s="260"/>
      <c r="H170" s="260" t="s">
        <v>812</v>
      </c>
      <c r="I170" s="260" t="s">
        <v>764</v>
      </c>
      <c r="J170" s="260" t="s">
        <v>813</v>
      </c>
      <c r="K170" s="306"/>
    </row>
    <row r="171" spans="2:11" s="1" customFormat="1" ht="15" customHeight="1">
      <c r="B171" s="283"/>
      <c r="C171" s="260" t="s">
        <v>85</v>
      </c>
      <c r="D171" s="260"/>
      <c r="E171" s="260"/>
      <c r="F171" s="281" t="s">
        <v>762</v>
      </c>
      <c r="G171" s="260"/>
      <c r="H171" s="260" t="s">
        <v>829</v>
      </c>
      <c r="I171" s="260" t="s">
        <v>764</v>
      </c>
      <c r="J171" s="260" t="s">
        <v>813</v>
      </c>
      <c r="K171" s="306"/>
    </row>
    <row r="172" spans="2:11" s="1" customFormat="1" ht="15" customHeight="1">
      <c r="B172" s="283"/>
      <c r="C172" s="260" t="s">
        <v>767</v>
      </c>
      <c r="D172" s="260"/>
      <c r="E172" s="260"/>
      <c r="F172" s="281" t="s">
        <v>768</v>
      </c>
      <c r="G172" s="260"/>
      <c r="H172" s="260" t="s">
        <v>829</v>
      </c>
      <c r="I172" s="260" t="s">
        <v>764</v>
      </c>
      <c r="J172" s="260">
        <v>50</v>
      </c>
      <c r="K172" s="306"/>
    </row>
    <row r="173" spans="2:11" s="1" customFormat="1" ht="15" customHeight="1">
      <c r="B173" s="283"/>
      <c r="C173" s="260" t="s">
        <v>770</v>
      </c>
      <c r="D173" s="260"/>
      <c r="E173" s="260"/>
      <c r="F173" s="281" t="s">
        <v>762</v>
      </c>
      <c r="G173" s="260"/>
      <c r="H173" s="260" t="s">
        <v>829</v>
      </c>
      <c r="I173" s="260" t="s">
        <v>772</v>
      </c>
      <c r="J173" s="260"/>
      <c r="K173" s="306"/>
    </row>
    <row r="174" spans="2:11" s="1" customFormat="1" ht="15" customHeight="1">
      <c r="B174" s="283"/>
      <c r="C174" s="260" t="s">
        <v>781</v>
      </c>
      <c r="D174" s="260"/>
      <c r="E174" s="260"/>
      <c r="F174" s="281" t="s">
        <v>768</v>
      </c>
      <c r="G174" s="260"/>
      <c r="H174" s="260" t="s">
        <v>829</v>
      </c>
      <c r="I174" s="260" t="s">
        <v>764</v>
      </c>
      <c r="J174" s="260">
        <v>50</v>
      </c>
      <c r="K174" s="306"/>
    </row>
    <row r="175" spans="2:11" s="1" customFormat="1" ht="15" customHeight="1">
      <c r="B175" s="283"/>
      <c r="C175" s="260" t="s">
        <v>789</v>
      </c>
      <c r="D175" s="260"/>
      <c r="E175" s="260"/>
      <c r="F175" s="281" t="s">
        <v>768</v>
      </c>
      <c r="G175" s="260"/>
      <c r="H175" s="260" t="s">
        <v>829</v>
      </c>
      <c r="I175" s="260" t="s">
        <v>764</v>
      </c>
      <c r="J175" s="260">
        <v>50</v>
      </c>
      <c r="K175" s="306"/>
    </row>
    <row r="176" spans="2:11" s="1" customFormat="1" ht="15" customHeight="1">
      <c r="B176" s="283"/>
      <c r="C176" s="260" t="s">
        <v>787</v>
      </c>
      <c r="D176" s="260"/>
      <c r="E176" s="260"/>
      <c r="F176" s="281" t="s">
        <v>768</v>
      </c>
      <c r="G176" s="260"/>
      <c r="H176" s="260" t="s">
        <v>829</v>
      </c>
      <c r="I176" s="260" t="s">
        <v>764</v>
      </c>
      <c r="J176" s="260">
        <v>50</v>
      </c>
      <c r="K176" s="306"/>
    </row>
    <row r="177" spans="2:11" s="1" customFormat="1" ht="15" customHeight="1">
      <c r="B177" s="283"/>
      <c r="C177" s="260" t="s">
        <v>118</v>
      </c>
      <c r="D177" s="260"/>
      <c r="E177" s="260"/>
      <c r="F177" s="281" t="s">
        <v>762</v>
      </c>
      <c r="G177" s="260"/>
      <c r="H177" s="260" t="s">
        <v>830</v>
      </c>
      <c r="I177" s="260" t="s">
        <v>831</v>
      </c>
      <c r="J177" s="260"/>
      <c r="K177" s="306"/>
    </row>
    <row r="178" spans="2:11" s="1" customFormat="1" ht="15" customHeight="1">
      <c r="B178" s="283"/>
      <c r="C178" s="260" t="s">
        <v>57</v>
      </c>
      <c r="D178" s="260"/>
      <c r="E178" s="260"/>
      <c r="F178" s="281" t="s">
        <v>762</v>
      </c>
      <c r="G178" s="260"/>
      <c r="H178" s="260" t="s">
        <v>832</v>
      </c>
      <c r="I178" s="260" t="s">
        <v>833</v>
      </c>
      <c r="J178" s="260">
        <v>1</v>
      </c>
      <c r="K178" s="306"/>
    </row>
    <row r="179" spans="2:11" s="1" customFormat="1" ht="15" customHeight="1">
      <c r="B179" s="283"/>
      <c r="C179" s="260" t="s">
        <v>53</v>
      </c>
      <c r="D179" s="260"/>
      <c r="E179" s="260"/>
      <c r="F179" s="281" t="s">
        <v>762</v>
      </c>
      <c r="G179" s="260"/>
      <c r="H179" s="260" t="s">
        <v>834</v>
      </c>
      <c r="I179" s="260" t="s">
        <v>764</v>
      </c>
      <c r="J179" s="260">
        <v>20</v>
      </c>
      <c r="K179" s="306"/>
    </row>
    <row r="180" spans="2:11" s="1" customFormat="1" ht="15" customHeight="1">
      <c r="B180" s="283"/>
      <c r="C180" s="260" t="s">
        <v>54</v>
      </c>
      <c r="D180" s="260"/>
      <c r="E180" s="260"/>
      <c r="F180" s="281" t="s">
        <v>762</v>
      </c>
      <c r="G180" s="260"/>
      <c r="H180" s="260" t="s">
        <v>835</v>
      </c>
      <c r="I180" s="260" t="s">
        <v>764</v>
      </c>
      <c r="J180" s="260">
        <v>255</v>
      </c>
      <c r="K180" s="306"/>
    </row>
    <row r="181" spans="2:11" s="1" customFormat="1" ht="15" customHeight="1">
      <c r="B181" s="283"/>
      <c r="C181" s="260" t="s">
        <v>119</v>
      </c>
      <c r="D181" s="260"/>
      <c r="E181" s="260"/>
      <c r="F181" s="281" t="s">
        <v>762</v>
      </c>
      <c r="G181" s="260"/>
      <c r="H181" s="260" t="s">
        <v>726</v>
      </c>
      <c r="I181" s="260" t="s">
        <v>764</v>
      </c>
      <c r="J181" s="260">
        <v>10</v>
      </c>
      <c r="K181" s="306"/>
    </row>
    <row r="182" spans="2:11" s="1" customFormat="1" ht="15" customHeight="1">
      <c r="B182" s="283"/>
      <c r="C182" s="260" t="s">
        <v>120</v>
      </c>
      <c r="D182" s="260"/>
      <c r="E182" s="260"/>
      <c r="F182" s="281" t="s">
        <v>762</v>
      </c>
      <c r="G182" s="260"/>
      <c r="H182" s="260" t="s">
        <v>836</v>
      </c>
      <c r="I182" s="260" t="s">
        <v>797</v>
      </c>
      <c r="J182" s="260"/>
      <c r="K182" s="306"/>
    </row>
    <row r="183" spans="2:11" s="1" customFormat="1" ht="15" customHeight="1">
      <c r="B183" s="283"/>
      <c r="C183" s="260" t="s">
        <v>837</v>
      </c>
      <c r="D183" s="260"/>
      <c r="E183" s="260"/>
      <c r="F183" s="281" t="s">
        <v>762</v>
      </c>
      <c r="G183" s="260"/>
      <c r="H183" s="260" t="s">
        <v>838</v>
      </c>
      <c r="I183" s="260" t="s">
        <v>797</v>
      </c>
      <c r="J183" s="260"/>
      <c r="K183" s="306"/>
    </row>
    <row r="184" spans="2:11" s="1" customFormat="1" ht="15" customHeight="1">
      <c r="B184" s="283"/>
      <c r="C184" s="260" t="s">
        <v>826</v>
      </c>
      <c r="D184" s="260"/>
      <c r="E184" s="260"/>
      <c r="F184" s="281" t="s">
        <v>762</v>
      </c>
      <c r="G184" s="260"/>
      <c r="H184" s="260" t="s">
        <v>839</v>
      </c>
      <c r="I184" s="260" t="s">
        <v>797</v>
      </c>
      <c r="J184" s="260"/>
      <c r="K184" s="306"/>
    </row>
    <row r="185" spans="2:11" s="1" customFormat="1" ht="15" customHeight="1">
      <c r="B185" s="283"/>
      <c r="C185" s="260" t="s">
        <v>122</v>
      </c>
      <c r="D185" s="260"/>
      <c r="E185" s="260"/>
      <c r="F185" s="281" t="s">
        <v>768</v>
      </c>
      <c r="G185" s="260"/>
      <c r="H185" s="260" t="s">
        <v>840</v>
      </c>
      <c r="I185" s="260" t="s">
        <v>764</v>
      </c>
      <c r="J185" s="260">
        <v>50</v>
      </c>
      <c r="K185" s="306"/>
    </row>
    <row r="186" spans="2:11" s="1" customFormat="1" ht="15" customHeight="1">
      <c r="B186" s="283"/>
      <c r="C186" s="260" t="s">
        <v>841</v>
      </c>
      <c r="D186" s="260"/>
      <c r="E186" s="260"/>
      <c r="F186" s="281" t="s">
        <v>768</v>
      </c>
      <c r="G186" s="260"/>
      <c r="H186" s="260" t="s">
        <v>842</v>
      </c>
      <c r="I186" s="260" t="s">
        <v>843</v>
      </c>
      <c r="J186" s="260"/>
      <c r="K186" s="306"/>
    </row>
    <row r="187" spans="2:11" s="1" customFormat="1" ht="15" customHeight="1">
      <c r="B187" s="283"/>
      <c r="C187" s="260" t="s">
        <v>844</v>
      </c>
      <c r="D187" s="260"/>
      <c r="E187" s="260"/>
      <c r="F187" s="281" t="s">
        <v>768</v>
      </c>
      <c r="G187" s="260"/>
      <c r="H187" s="260" t="s">
        <v>845</v>
      </c>
      <c r="I187" s="260" t="s">
        <v>843</v>
      </c>
      <c r="J187" s="260"/>
      <c r="K187" s="306"/>
    </row>
    <row r="188" spans="2:11" s="1" customFormat="1" ht="15" customHeight="1">
      <c r="B188" s="283"/>
      <c r="C188" s="260" t="s">
        <v>846</v>
      </c>
      <c r="D188" s="260"/>
      <c r="E188" s="260"/>
      <c r="F188" s="281" t="s">
        <v>768</v>
      </c>
      <c r="G188" s="260"/>
      <c r="H188" s="260" t="s">
        <v>847</v>
      </c>
      <c r="I188" s="260" t="s">
        <v>843</v>
      </c>
      <c r="J188" s="260"/>
      <c r="K188" s="306"/>
    </row>
    <row r="189" spans="2:11" s="1" customFormat="1" ht="15" customHeight="1">
      <c r="B189" s="283"/>
      <c r="C189" s="319" t="s">
        <v>848</v>
      </c>
      <c r="D189" s="260"/>
      <c r="E189" s="260"/>
      <c r="F189" s="281" t="s">
        <v>768</v>
      </c>
      <c r="G189" s="260"/>
      <c r="H189" s="260" t="s">
        <v>849</v>
      </c>
      <c r="I189" s="260" t="s">
        <v>850</v>
      </c>
      <c r="J189" s="320" t="s">
        <v>851</v>
      </c>
      <c r="K189" s="306"/>
    </row>
    <row r="190" spans="2:11" s="1" customFormat="1" ht="15" customHeight="1">
      <c r="B190" s="283"/>
      <c r="C190" s="319" t="s">
        <v>42</v>
      </c>
      <c r="D190" s="260"/>
      <c r="E190" s="260"/>
      <c r="F190" s="281" t="s">
        <v>762</v>
      </c>
      <c r="G190" s="260"/>
      <c r="H190" s="257" t="s">
        <v>852</v>
      </c>
      <c r="I190" s="260" t="s">
        <v>853</v>
      </c>
      <c r="J190" s="260"/>
      <c r="K190" s="306"/>
    </row>
    <row r="191" spans="2:11" s="1" customFormat="1" ht="15" customHeight="1">
      <c r="B191" s="283"/>
      <c r="C191" s="319" t="s">
        <v>854</v>
      </c>
      <c r="D191" s="260"/>
      <c r="E191" s="260"/>
      <c r="F191" s="281" t="s">
        <v>762</v>
      </c>
      <c r="G191" s="260"/>
      <c r="H191" s="260" t="s">
        <v>855</v>
      </c>
      <c r="I191" s="260" t="s">
        <v>797</v>
      </c>
      <c r="J191" s="260"/>
      <c r="K191" s="306"/>
    </row>
    <row r="192" spans="2:11" s="1" customFormat="1" ht="15" customHeight="1">
      <c r="B192" s="283"/>
      <c r="C192" s="319" t="s">
        <v>856</v>
      </c>
      <c r="D192" s="260"/>
      <c r="E192" s="260"/>
      <c r="F192" s="281" t="s">
        <v>762</v>
      </c>
      <c r="G192" s="260"/>
      <c r="H192" s="260" t="s">
        <v>857</v>
      </c>
      <c r="I192" s="260" t="s">
        <v>797</v>
      </c>
      <c r="J192" s="260"/>
      <c r="K192" s="306"/>
    </row>
    <row r="193" spans="2:11" s="1" customFormat="1" ht="15" customHeight="1">
      <c r="B193" s="283"/>
      <c r="C193" s="319" t="s">
        <v>858</v>
      </c>
      <c r="D193" s="260"/>
      <c r="E193" s="260"/>
      <c r="F193" s="281" t="s">
        <v>768</v>
      </c>
      <c r="G193" s="260"/>
      <c r="H193" s="260" t="s">
        <v>859</v>
      </c>
      <c r="I193" s="260" t="s">
        <v>797</v>
      </c>
      <c r="J193" s="260"/>
      <c r="K193" s="306"/>
    </row>
    <row r="194" spans="2:11" s="1" customFormat="1" ht="15" customHeight="1">
      <c r="B194" s="312"/>
      <c r="C194" s="321"/>
      <c r="D194" s="292"/>
      <c r="E194" s="292"/>
      <c r="F194" s="292"/>
      <c r="G194" s="292"/>
      <c r="H194" s="292"/>
      <c r="I194" s="292"/>
      <c r="J194" s="292"/>
      <c r="K194" s="313"/>
    </row>
    <row r="195" spans="2:11" s="1" customFormat="1" ht="18.75" customHeight="1">
      <c r="B195" s="294"/>
      <c r="C195" s="304"/>
      <c r="D195" s="304"/>
      <c r="E195" s="304"/>
      <c r="F195" s="314"/>
      <c r="G195" s="304"/>
      <c r="H195" s="304"/>
      <c r="I195" s="304"/>
      <c r="J195" s="304"/>
      <c r="K195" s="294"/>
    </row>
    <row r="196" spans="2:11" s="1" customFormat="1" ht="18.75" customHeight="1">
      <c r="B196" s="294"/>
      <c r="C196" s="304"/>
      <c r="D196" s="304"/>
      <c r="E196" s="304"/>
      <c r="F196" s="314"/>
      <c r="G196" s="304"/>
      <c r="H196" s="304"/>
      <c r="I196" s="304"/>
      <c r="J196" s="304"/>
      <c r="K196" s="294"/>
    </row>
    <row r="197" spans="2:11" s="1" customFormat="1" ht="18.75" customHeight="1">
      <c r="B197" s="267"/>
      <c r="C197" s="267"/>
      <c r="D197" s="267"/>
      <c r="E197" s="267"/>
      <c r="F197" s="267"/>
      <c r="G197" s="267"/>
      <c r="H197" s="267"/>
      <c r="I197" s="267"/>
      <c r="J197" s="267"/>
      <c r="K197" s="267"/>
    </row>
    <row r="198" spans="2:11" s="1" customFormat="1" ht="12">
      <c r="B198" s="249"/>
      <c r="C198" s="250"/>
      <c r="D198" s="250"/>
      <c r="E198" s="250"/>
      <c r="F198" s="250"/>
      <c r="G198" s="250"/>
      <c r="H198" s="250"/>
      <c r="I198" s="250"/>
      <c r="J198" s="250"/>
      <c r="K198" s="251"/>
    </row>
    <row r="199" spans="2:11" s="1" customFormat="1" ht="22.2">
      <c r="B199" s="252"/>
      <c r="C199" s="384" t="s">
        <v>860</v>
      </c>
      <c r="D199" s="384"/>
      <c r="E199" s="384"/>
      <c r="F199" s="384"/>
      <c r="G199" s="384"/>
      <c r="H199" s="384"/>
      <c r="I199" s="384"/>
      <c r="J199" s="384"/>
      <c r="K199" s="253"/>
    </row>
    <row r="200" spans="2:11" s="1" customFormat="1" ht="25.5" customHeight="1">
      <c r="B200" s="252"/>
      <c r="C200" s="322" t="s">
        <v>861</v>
      </c>
      <c r="D200" s="322"/>
      <c r="E200" s="322"/>
      <c r="F200" s="322" t="s">
        <v>862</v>
      </c>
      <c r="G200" s="323"/>
      <c r="H200" s="385" t="s">
        <v>863</v>
      </c>
      <c r="I200" s="385"/>
      <c r="J200" s="385"/>
      <c r="K200" s="253"/>
    </row>
    <row r="201" spans="2:11" s="1" customFormat="1" ht="5.25" customHeight="1">
      <c r="B201" s="283"/>
      <c r="C201" s="278"/>
      <c r="D201" s="278"/>
      <c r="E201" s="278"/>
      <c r="F201" s="278"/>
      <c r="G201" s="304"/>
      <c r="H201" s="278"/>
      <c r="I201" s="278"/>
      <c r="J201" s="278"/>
      <c r="K201" s="306"/>
    </row>
    <row r="202" spans="2:11" s="1" customFormat="1" ht="15" customHeight="1">
      <c r="B202" s="283"/>
      <c r="C202" s="260" t="s">
        <v>853</v>
      </c>
      <c r="D202" s="260"/>
      <c r="E202" s="260"/>
      <c r="F202" s="281" t="s">
        <v>43</v>
      </c>
      <c r="G202" s="260"/>
      <c r="H202" s="386" t="s">
        <v>864</v>
      </c>
      <c r="I202" s="386"/>
      <c r="J202" s="386"/>
      <c r="K202" s="306"/>
    </row>
    <row r="203" spans="2:11" s="1" customFormat="1" ht="15" customHeight="1">
      <c r="B203" s="283"/>
      <c r="C203" s="260"/>
      <c r="D203" s="260"/>
      <c r="E203" s="260"/>
      <c r="F203" s="281" t="s">
        <v>44</v>
      </c>
      <c r="G203" s="260"/>
      <c r="H203" s="386" t="s">
        <v>865</v>
      </c>
      <c r="I203" s="386"/>
      <c r="J203" s="386"/>
      <c r="K203" s="306"/>
    </row>
    <row r="204" spans="2:11" s="1" customFormat="1" ht="15" customHeight="1">
      <c r="B204" s="283"/>
      <c r="C204" s="260"/>
      <c r="D204" s="260"/>
      <c r="E204" s="260"/>
      <c r="F204" s="281" t="s">
        <v>47</v>
      </c>
      <c r="G204" s="260"/>
      <c r="H204" s="386" t="s">
        <v>866</v>
      </c>
      <c r="I204" s="386"/>
      <c r="J204" s="386"/>
      <c r="K204" s="306"/>
    </row>
    <row r="205" spans="2:11" s="1" customFormat="1" ht="15" customHeight="1">
      <c r="B205" s="283"/>
      <c r="C205" s="260"/>
      <c r="D205" s="260"/>
      <c r="E205" s="260"/>
      <c r="F205" s="281" t="s">
        <v>45</v>
      </c>
      <c r="G205" s="260"/>
      <c r="H205" s="386" t="s">
        <v>867</v>
      </c>
      <c r="I205" s="386"/>
      <c r="J205" s="386"/>
      <c r="K205" s="306"/>
    </row>
    <row r="206" spans="2:11" s="1" customFormat="1" ht="15" customHeight="1">
      <c r="B206" s="283"/>
      <c r="C206" s="260"/>
      <c r="D206" s="260"/>
      <c r="E206" s="260"/>
      <c r="F206" s="281" t="s">
        <v>46</v>
      </c>
      <c r="G206" s="260"/>
      <c r="H206" s="386" t="s">
        <v>868</v>
      </c>
      <c r="I206" s="386"/>
      <c r="J206" s="386"/>
      <c r="K206" s="306"/>
    </row>
    <row r="207" spans="2:11" s="1" customFormat="1" ht="15" customHeight="1">
      <c r="B207" s="283"/>
      <c r="C207" s="260"/>
      <c r="D207" s="260"/>
      <c r="E207" s="260"/>
      <c r="F207" s="281"/>
      <c r="G207" s="260"/>
      <c r="H207" s="260"/>
      <c r="I207" s="260"/>
      <c r="J207" s="260"/>
      <c r="K207" s="306"/>
    </row>
    <row r="208" spans="2:11" s="1" customFormat="1" ht="15" customHeight="1">
      <c r="B208" s="283"/>
      <c r="C208" s="260" t="s">
        <v>809</v>
      </c>
      <c r="D208" s="260"/>
      <c r="E208" s="260"/>
      <c r="F208" s="281" t="s">
        <v>78</v>
      </c>
      <c r="G208" s="260"/>
      <c r="H208" s="386" t="s">
        <v>869</v>
      </c>
      <c r="I208" s="386"/>
      <c r="J208" s="386"/>
      <c r="K208" s="306"/>
    </row>
    <row r="209" spans="2:11" s="1" customFormat="1" ht="15" customHeight="1">
      <c r="B209" s="283"/>
      <c r="C209" s="260"/>
      <c r="D209" s="260"/>
      <c r="E209" s="260"/>
      <c r="F209" s="281" t="s">
        <v>705</v>
      </c>
      <c r="G209" s="260"/>
      <c r="H209" s="386" t="s">
        <v>706</v>
      </c>
      <c r="I209" s="386"/>
      <c r="J209" s="386"/>
      <c r="K209" s="306"/>
    </row>
    <row r="210" spans="2:11" s="1" customFormat="1" ht="15" customHeight="1">
      <c r="B210" s="283"/>
      <c r="C210" s="260"/>
      <c r="D210" s="260"/>
      <c r="E210" s="260"/>
      <c r="F210" s="281" t="s">
        <v>703</v>
      </c>
      <c r="G210" s="260"/>
      <c r="H210" s="386" t="s">
        <v>870</v>
      </c>
      <c r="I210" s="386"/>
      <c r="J210" s="386"/>
      <c r="K210" s="306"/>
    </row>
    <row r="211" spans="2:11" s="1" customFormat="1" ht="15" customHeight="1">
      <c r="B211" s="324"/>
      <c r="C211" s="260"/>
      <c r="D211" s="260"/>
      <c r="E211" s="260"/>
      <c r="F211" s="281" t="s">
        <v>707</v>
      </c>
      <c r="G211" s="319"/>
      <c r="H211" s="387" t="s">
        <v>708</v>
      </c>
      <c r="I211" s="387"/>
      <c r="J211" s="387"/>
      <c r="K211" s="325"/>
    </row>
    <row r="212" spans="2:11" s="1" customFormat="1" ht="15" customHeight="1">
      <c r="B212" s="324"/>
      <c r="C212" s="260"/>
      <c r="D212" s="260"/>
      <c r="E212" s="260"/>
      <c r="F212" s="281" t="s">
        <v>709</v>
      </c>
      <c r="G212" s="319"/>
      <c r="H212" s="387" t="s">
        <v>483</v>
      </c>
      <c r="I212" s="387"/>
      <c r="J212" s="387"/>
      <c r="K212" s="325"/>
    </row>
    <row r="213" spans="2:11" s="1" customFormat="1" ht="15" customHeight="1">
      <c r="B213" s="324"/>
      <c r="C213" s="260"/>
      <c r="D213" s="260"/>
      <c r="E213" s="260"/>
      <c r="F213" s="281"/>
      <c r="G213" s="319"/>
      <c r="H213" s="310"/>
      <c r="I213" s="310"/>
      <c r="J213" s="310"/>
      <c r="K213" s="325"/>
    </row>
    <row r="214" spans="2:11" s="1" customFormat="1" ht="15" customHeight="1">
      <c r="B214" s="324"/>
      <c r="C214" s="260" t="s">
        <v>833</v>
      </c>
      <c r="D214" s="260"/>
      <c r="E214" s="260"/>
      <c r="F214" s="281">
        <v>1</v>
      </c>
      <c r="G214" s="319"/>
      <c r="H214" s="387" t="s">
        <v>871</v>
      </c>
      <c r="I214" s="387"/>
      <c r="J214" s="387"/>
      <c r="K214" s="325"/>
    </row>
    <row r="215" spans="2:11" s="1" customFormat="1" ht="15" customHeight="1">
      <c r="B215" s="324"/>
      <c r="C215" s="260"/>
      <c r="D215" s="260"/>
      <c r="E215" s="260"/>
      <c r="F215" s="281">
        <v>2</v>
      </c>
      <c r="G215" s="319"/>
      <c r="H215" s="387" t="s">
        <v>872</v>
      </c>
      <c r="I215" s="387"/>
      <c r="J215" s="387"/>
      <c r="K215" s="325"/>
    </row>
    <row r="216" spans="2:11" s="1" customFormat="1" ht="15" customHeight="1">
      <c r="B216" s="324"/>
      <c r="C216" s="260"/>
      <c r="D216" s="260"/>
      <c r="E216" s="260"/>
      <c r="F216" s="281">
        <v>3</v>
      </c>
      <c r="G216" s="319"/>
      <c r="H216" s="387" t="s">
        <v>873</v>
      </c>
      <c r="I216" s="387"/>
      <c r="J216" s="387"/>
      <c r="K216" s="325"/>
    </row>
    <row r="217" spans="2:11" s="1" customFormat="1" ht="15" customHeight="1">
      <c r="B217" s="324"/>
      <c r="C217" s="260"/>
      <c r="D217" s="260"/>
      <c r="E217" s="260"/>
      <c r="F217" s="281">
        <v>4</v>
      </c>
      <c r="G217" s="319"/>
      <c r="H217" s="387" t="s">
        <v>874</v>
      </c>
      <c r="I217" s="387"/>
      <c r="J217" s="387"/>
      <c r="K217" s="325"/>
    </row>
    <row r="218" spans="2:11" s="1" customFormat="1" ht="12.75" customHeight="1">
      <c r="B218" s="326"/>
      <c r="C218" s="327"/>
      <c r="D218" s="327"/>
      <c r="E218" s="327"/>
      <c r="F218" s="327"/>
      <c r="G218" s="327"/>
      <c r="H218" s="327"/>
      <c r="I218" s="327"/>
      <c r="J218" s="327"/>
      <c r="K218" s="328"/>
    </row>
  </sheetData>
  <sheetProtection formatCells="0" formatColumns="0" formatRows="0" insertColumns="0" insertRows="0" insertHyperlinks="0" deleteColumns="0" deleteRows="0" sort="0" autoFilter="0" pivotTables="0"/>
  <mergeCells count="77">
    <mergeCell ref="G44:J44"/>
    <mergeCell ref="G45:J45"/>
    <mergeCell ref="C3:J3"/>
    <mergeCell ref="C4:J4"/>
    <mergeCell ref="C6:J6"/>
    <mergeCell ref="C7:J7"/>
    <mergeCell ref="G39:J39"/>
    <mergeCell ref="G40:J40"/>
    <mergeCell ref="G41:J41"/>
    <mergeCell ref="G42:J42"/>
    <mergeCell ref="G43:J43"/>
    <mergeCell ref="D34:J34"/>
    <mergeCell ref="D35:J35"/>
    <mergeCell ref="G36:J36"/>
    <mergeCell ref="G37:J37"/>
    <mergeCell ref="G38:J38"/>
    <mergeCell ref="D27:J27"/>
    <mergeCell ref="D28:J28"/>
    <mergeCell ref="D30:J30"/>
    <mergeCell ref="D31:J31"/>
    <mergeCell ref="D33:J33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65:J65"/>
    <mergeCell ref="D66:J66"/>
    <mergeCell ref="D67:J67"/>
    <mergeCell ref="D68:J68"/>
    <mergeCell ref="D69:J69"/>
    <mergeCell ref="D59:J59"/>
    <mergeCell ref="D60:J60"/>
    <mergeCell ref="D61:J61"/>
    <mergeCell ref="D62:J62"/>
    <mergeCell ref="D63:J63"/>
    <mergeCell ref="C52:J52"/>
    <mergeCell ref="C54:J54"/>
    <mergeCell ref="C55:J55"/>
    <mergeCell ref="C57:J57"/>
    <mergeCell ref="D58:J58"/>
    <mergeCell ref="D47:J47"/>
    <mergeCell ref="E48:J48"/>
    <mergeCell ref="E49:J49"/>
    <mergeCell ref="E50:J50"/>
    <mergeCell ref="D51:J51"/>
    <mergeCell ref="H212:J212"/>
    <mergeCell ref="H214:J214"/>
    <mergeCell ref="H215:J215"/>
    <mergeCell ref="H216:J216"/>
    <mergeCell ref="H217:J217"/>
    <mergeCell ref="H206:J206"/>
    <mergeCell ref="H208:J208"/>
    <mergeCell ref="H209:J209"/>
    <mergeCell ref="H210:J210"/>
    <mergeCell ref="H211:J211"/>
    <mergeCell ref="H200:J200"/>
    <mergeCell ref="H202:J202"/>
    <mergeCell ref="H203:J203"/>
    <mergeCell ref="H204:J204"/>
    <mergeCell ref="H205:J205"/>
    <mergeCell ref="C102:J102"/>
    <mergeCell ref="C122:J122"/>
    <mergeCell ref="C147:J147"/>
    <mergeCell ref="C165:J165"/>
    <mergeCell ref="C199:J199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11</vt:i4>
      </vt:variant>
    </vt:vector>
  </HeadingPairs>
  <TitlesOfParts>
    <vt:vector size="17" baseType="lpstr">
      <vt:lpstr>Rekapitulace stavby</vt:lpstr>
      <vt:lpstr>01a - Uznatelné náklady</vt:lpstr>
      <vt:lpstr>01b - Neuznatelné náklady</vt:lpstr>
      <vt:lpstr>02a - Uznatelné náklady</vt:lpstr>
      <vt:lpstr>02b - Neuznatelné náklady</vt:lpstr>
      <vt:lpstr>Pokyny pro vyplnění</vt:lpstr>
      <vt:lpstr>'01a - Uznatelné náklady'!Názvy_tisku</vt:lpstr>
      <vt:lpstr>'01b - Neuznatelné náklady'!Názvy_tisku</vt:lpstr>
      <vt:lpstr>'02a - Uznatelné náklady'!Názvy_tisku</vt:lpstr>
      <vt:lpstr>'02b - Neuznatelné náklady'!Názvy_tisku</vt:lpstr>
      <vt:lpstr>'Rekapitulace stavby'!Názvy_tisku</vt:lpstr>
      <vt:lpstr>'01a - Uznatelné náklady'!Oblast_tisku</vt:lpstr>
      <vt:lpstr>'01b - Neuznatelné náklady'!Oblast_tisku</vt:lpstr>
      <vt:lpstr>'02a - Uznatelné náklady'!Oblast_tisku</vt:lpstr>
      <vt:lpstr>'02b - Neuznatelné náklady'!Oblast_tisku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DESKTOP-473U3HR\Michal</dc:creator>
  <cp:lastModifiedBy>Nikola Smolková</cp:lastModifiedBy>
  <dcterms:created xsi:type="dcterms:W3CDTF">2024-01-02T09:48:54Z</dcterms:created>
  <dcterms:modified xsi:type="dcterms:W3CDTF">2024-01-02T12:55:46Z</dcterms:modified>
</cp:coreProperties>
</file>